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15480" windowHeight="8190" tabRatio="722" activeTab="0"/>
  </bookViews>
  <sheets>
    <sheet name="INPUT" sheetId="1" r:id="rId1"/>
    <sheet name="OUTPUT" sheetId="2" r:id="rId2"/>
    <sheet name="Sheet1" sheetId="3" state="hidden" r:id="rId3"/>
  </sheets>
  <definedNames>
    <definedName name="Excel_BuiltIn__FilterDatabase">'OUTPUT'!$A:$A</definedName>
    <definedName name="_xlnm.Print_Area" localSheetId="1">'OUTPUT'!$A$4:$I$37</definedName>
    <definedName name="Z_1EE239DE_1E0E_435A_94C0_FC4C9678CFBD_.wvu.Cols" localSheetId="0" hidden="1">'INPUT'!$M:$IU</definedName>
    <definedName name="Z_1EE239DE_1E0E_435A_94C0_FC4C9678CFBD_.wvu.Cols" localSheetId="1" hidden="1">'OUTPUT'!$K:$IV</definedName>
    <definedName name="Z_1EE239DE_1E0E_435A_94C0_FC4C9678CFBD_.wvu.Cols" localSheetId="2" hidden="1">'Sheet1'!$A:$BR</definedName>
    <definedName name="Z_1EE239DE_1E0E_435A_94C0_FC4C9678CFBD_.wvu.PrintArea" localSheetId="1" hidden="1">'OUTPUT'!$A$4:$I$37</definedName>
    <definedName name="Z_1EE239DE_1E0E_435A_94C0_FC4C9678CFBD_.wvu.Rows" localSheetId="0" hidden="1">'INPUT'!$31:$65536,'INPUT'!$27:$29</definedName>
    <definedName name="Z_1EE239DE_1E0E_435A_94C0_FC4C9678CFBD_.wvu.Rows" localSheetId="1" hidden="1">'OUTPUT'!$41:$65536,'OUTPUT'!$38:$39</definedName>
    <definedName name="Z_1EE239DE_1E0E_435A_94C0_FC4C9678CFBD_.wvu.Rows" localSheetId="2" hidden="1">'Sheet1'!$1:$137</definedName>
    <definedName name="Z_576A2F3C_34F0_46A4_89AE_A0F157099A67_.wvu.Cols" localSheetId="0" hidden="1">'INPUT'!$M:$IU</definedName>
    <definedName name="Z_576A2F3C_34F0_46A4_89AE_A0F157099A67_.wvu.Cols" localSheetId="1" hidden="1">'OUTPUT'!$K:$IV</definedName>
    <definedName name="Z_576A2F3C_34F0_46A4_89AE_A0F157099A67_.wvu.Cols" localSheetId="2" hidden="1">'Sheet1'!$A:$BR</definedName>
    <definedName name="Z_576A2F3C_34F0_46A4_89AE_A0F157099A67_.wvu.PrintArea" localSheetId="1" hidden="1">'OUTPUT'!$A$4:$I$37</definedName>
    <definedName name="Z_576A2F3C_34F0_46A4_89AE_A0F157099A67_.wvu.Rows" localSheetId="0" hidden="1">'INPUT'!$31:$65536,'INPUT'!$27:$29</definedName>
    <definedName name="Z_576A2F3C_34F0_46A4_89AE_A0F157099A67_.wvu.Rows" localSheetId="1" hidden="1">'OUTPUT'!$41:$65536,'OUTPUT'!$38:$39</definedName>
    <definedName name="Z_576A2F3C_34F0_46A4_89AE_A0F157099A67_.wvu.Rows" localSheetId="2" hidden="1">'Sheet1'!$1:$137</definedName>
  </definedNames>
  <calcPr fullCalcOnLoad="1"/>
</workbook>
</file>

<file path=xl/sharedStrings.xml><?xml version="1.0" encoding="utf-8"?>
<sst xmlns="http://schemas.openxmlformats.org/spreadsheetml/2006/main" count="310" uniqueCount="120">
  <si>
    <t>som. bindas@yahoo.com</t>
  </si>
  <si>
    <t>Sri Somnath Das</t>
  </si>
  <si>
    <t>www.askwb.com</t>
  </si>
  <si>
    <t>PLEASE ENABLE MACRO TO RUN THIS PROGRAMME</t>
  </si>
  <si>
    <t>Name of the Office</t>
  </si>
  <si>
    <t>DISTRICT PRIMARY SCHOOL COUNCIL BURDWAN</t>
  </si>
  <si>
    <t>Prepared by</t>
  </si>
  <si>
    <t>District</t>
  </si>
  <si>
    <t>BURDWAN</t>
  </si>
  <si>
    <t>Name of the employee</t>
  </si>
  <si>
    <t>A/C NO:</t>
  </si>
  <si>
    <t>A1118 KATWA</t>
  </si>
  <si>
    <t>Designation</t>
  </si>
  <si>
    <t>Head Teacher, Durgapally J.B. School</t>
  </si>
  <si>
    <t>F.Year</t>
  </si>
  <si>
    <t>PROVIDENT FUND ACCOUNT CALCULATOR</t>
  </si>
  <si>
    <t xml:space="preserve">Openning Balance </t>
  </si>
  <si>
    <t>Monthly Subscription (Rs.)</t>
  </si>
  <si>
    <t>Last month of Subscription</t>
  </si>
  <si>
    <t>FEB</t>
  </si>
  <si>
    <t>WBXPRESS COMMUNITY PRODUCTION</t>
  </si>
  <si>
    <t>Interest calculated for (months)</t>
  </si>
  <si>
    <t>INSERT BELOW THE  RATE OF INTEREST, WITHDRAWALS AND REFUNDS IF ANY</t>
  </si>
  <si>
    <t>PAY FOR</t>
  </si>
  <si>
    <t>CASHED IN</t>
  </si>
  <si>
    <t>RATE OF INTEREST (%)</t>
  </si>
  <si>
    <t>SUBSCRIPTION</t>
  </si>
  <si>
    <t>REFUND</t>
  </si>
  <si>
    <t>WITHDRAWAL</t>
  </si>
  <si>
    <t>Somnath Das</t>
  </si>
  <si>
    <t>U.D.C. under Judicial Department, Burdwan.</t>
  </si>
  <si>
    <t xml:space="preserve">Write to som.bindas@yahoo.com </t>
  </si>
  <si>
    <t xml:space="preserve">This excel utility will perfectly calculate and generate Account slip of Provident Fund. Please fill the datas as required and leave the red cells as they will filled automatically You may change the rate of subscription if required.  It can also calculate the Account in the event of an employee close his/her account due to retirement or any other reason before completion of the Financial Year. </t>
  </si>
  <si>
    <t>PREVIEW &gt;&gt;&gt;</t>
  </si>
  <si>
    <t>:</t>
  </si>
  <si>
    <t>Name  Of the employee</t>
  </si>
  <si>
    <t>G.P.F. A/C NO</t>
  </si>
  <si>
    <t>Opening Balance</t>
  </si>
  <si>
    <t>PAY FOR THE MONTH</t>
  </si>
  <si>
    <t>TOTAL FOR THE MONTH</t>
  </si>
  <si>
    <t>WITHDRAW</t>
  </si>
  <si>
    <t>PROGRESSIVE TOTAL</t>
  </si>
  <si>
    <t>Total</t>
  </si>
  <si>
    <t>SUMMARY</t>
  </si>
  <si>
    <t>Add: Deposits &amp; Refunds</t>
  </si>
  <si>
    <t>Less: Withdrawn</t>
  </si>
  <si>
    <t xml:space="preserve">Add: Interest </t>
  </si>
  <si>
    <t>Closing Balance</t>
  </si>
  <si>
    <t>Sign. Of the D.D.O.</t>
  </si>
  <si>
    <t>Figure</t>
  </si>
  <si>
    <t xml:space="preserve"> and paise </t>
  </si>
  <si>
    <t>One</t>
  </si>
  <si>
    <t>Two</t>
  </si>
  <si>
    <t>Hundred</t>
  </si>
  <si>
    <t>Three</t>
  </si>
  <si>
    <t>Thousand</t>
  </si>
  <si>
    <t>Four</t>
  </si>
  <si>
    <t xml:space="preserve"> </t>
  </si>
  <si>
    <t>Rupees (</t>
  </si>
  <si>
    <t>Lakh</t>
  </si>
  <si>
    <t>Five</t>
  </si>
  <si>
    <t>Crore</t>
  </si>
  <si>
    <t>Six</t>
  </si>
  <si>
    <t>)  Only</t>
  </si>
  <si>
    <t>Seven</t>
  </si>
  <si>
    <t>Words</t>
  </si>
  <si>
    <t>Eight</t>
  </si>
  <si>
    <t>Nine</t>
  </si>
  <si>
    <t>Ten</t>
  </si>
  <si>
    <t>Eleven</t>
  </si>
  <si>
    <t>Twelve</t>
  </si>
  <si>
    <t>Thirteen</t>
  </si>
  <si>
    <t>Fourteen</t>
  </si>
  <si>
    <t>Fifteen</t>
  </si>
  <si>
    <t>Sixteen</t>
  </si>
  <si>
    <t>Seventeen</t>
  </si>
  <si>
    <t>Eighteen</t>
  </si>
  <si>
    <t>Nineteen</t>
  </si>
  <si>
    <t>Twenty</t>
  </si>
  <si>
    <t>Thirty</t>
  </si>
  <si>
    <t>Forty</t>
  </si>
  <si>
    <t>Fifty</t>
  </si>
  <si>
    <t>Sixty</t>
  </si>
  <si>
    <t>Seventy</t>
  </si>
  <si>
    <t>Eighty</t>
  </si>
  <si>
    <t>Ninety</t>
  </si>
  <si>
    <t>Pay month</t>
  </si>
  <si>
    <t>Cashed in</t>
  </si>
  <si>
    <t>Opnn. Bal</t>
  </si>
  <si>
    <t>Deposited</t>
  </si>
  <si>
    <t>Refunded</t>
  </si>
  <si>
    <t>withdrawan</t>
  </si>
  <si>
    <t xml:space="preserve"> Total</t>
  </si>
  <si>
    <t>progressive total</t>
  </si>
  <si>
    <t>P.TOTAL x RATE</t>
  </si>
  <si>
    <t>Months</t>
  </si>
  <si>
    <t>Interest</t>
  </si>
  <si>
    <t>Closing Bal</t>
  </si>
  <si>
    <t>-</t>
  </si>
  <si>
    <t>MAR</t>
  </si>
  <si>
    <t>APR</t>
  </si>
  <si>
    <t>,</t>
  </si>
  <si>
    <t>MAY</t>
  </si>
  <si>
    <t>JUN</t>
  </si>
  <si>
    <t>JUL</t>
  </si>
  <si>
    <t>AUG</t>
  </si>
  <si>
    <t>SEP</t>
  </si>
  <si>
    <t>OCT</t>
  </si>
  <si>
    <t>NOV</t>
  </si>
  <si>
    <t>DEC</t>
  </si>
  <si>
    <t>JAN</t>
  </si>
  <si>
    <t>Add: Interest @</t>
  </si>
  <si>
    <t>%</t>
  </si>
  <si>
    <t xml:space="preserve">OFFICE OF THE </t>
  </si>
  <si>
    <t>DISTRICT:</t>
  </si>
  <si>
    <t xml:space="preserve">Opening Balance for the financial Year </t>
  </si>
  <si>
    <t>MONTHLY SUBSCRIPTION</t>
  </si>
  <si>
    <t>RATE OF INTEREST</t>
  </si>
  <si>
    <t>(%)</t>
  </si>
  <si>
    <t>PREPARED BY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</si>
</sst>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5">
    <font>
      <sz val="11"/>
      <color indexed="8"/>
      <name val="Calibri"/>
      <family val="2"/>
    </font>
    <font>
      <sz val="10"/>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u val="single"/>
      <sz val="11"/>
      <color indexed="12"/>
      <name val="Calibri"/>
      <family val="2"/>
    </font>
    <font>
      <b/>
      <i/>
      <sz val="16"/>
      <color indexed="8"/>
      <name val="Times New Roman"/>
      <family val="1"/>
    </font>
    <font>
      <sz val="11"/>
      <name val="Arial"/>
      <family val="2"/>
    </font>
    <font>
      <b/>
      <sz val="14"/>
      <color indexed="8"/>
      <name val="Times New Roman"/>
      <family val="1"/>
    </font>
    <font>
      <sz val="10"/>
      <color indexed="9"/>
      <name val="Arial"/>
      <family val="2"/>
    </font>
    <font>
      <sz val="9"/>
      <color indexed="9"/>
      <name val="Arial"/>
      <family val="2"/>
    </font>
    <font>
      <sz val="10"/>
      <color indexed="9"/>
      <name val="Calibri"/>
      <family val="2"/>
    </font>
    <font>
      <i/>
      <sz val="28"/>
      <color indexed="22"/>
      <name val="Times New Roman"/>
      <family val="1"/>
    </font>
    <font>
      <sz val="9"/>
      <name val="Arial"/>
      <family val="2"/>
    </font>
    <font>
      <sz val="9"/>
      <color indexed="8"/>
      <name val="Arial"/>
      <family val="2"/>
    </font>
    <font>
      <sz val="9"/>
      <color indexed="8"/>
      <name val="Calibri"/>
      <family val="2"/>
    </font>
    <font>
      <i/>
      <sz val="11"/>
      <color indexed="9"/>
      <name val="Arial"/>
      <family val="2"/>
    </font>
    <font>
      <i/>
      <sz val="10"/>
      <color indexed="9"/>
      <name val="Arial"/>
      <family val="2"/>
    </font>
    <font>
      <sz val="11"/>
      <color indexed="8"/>
      <name val="Tahoma"/>
      <family val="2"/>
    </font>
    <font>
      <i/>
      <sz val="11"/>
      <color indexed="22"/>
      <name val="Tahoma"/>
      <family val="2"/>
    </font>
    <font>
      <i/>
      <u val="single"/>
      <sz val="11"/>
      <color indexed="22"/>
      <name val="Verdana"/>
      <family val="2"/>
    </font>
    <font>
      <sz val="11"/>
      <color indexed="8"/>
      <name val="Times New Roman"/>
      <family val="1"/>
    </font>
    <font>
      <sz val="8"/>
      <color indexed="8"/>
      <name val="Arial"/>
      <family val="2"/>
    </font>
    <font>
      <sz val="11"/>
      <name val="Tahoma"/>
      <family val="2"/>
    </font>
    <font>
      <sz val="11"/>
      <name val="Calibri"/>
      <family val="2"/>
    </font>
    <font>
      <sz val="9"/>
      <name val="Arial Narrow"/>
      <family val="2"/>
    </font>
    <font>
      <sz val="6"/>
      <name val="Arial Narrow"/>
      <family val="2"/>
    </font>
    <font>
      <sz val="9"/>
      <color indexed="8"/>
      <name val="Arial Narrow"/>
      <family val="2"/>
    </font>
    <font>
      <sz val="18"/>
      <name val="Calibri"/>
      <family val="2"/>
    </font>
    <font>
      <sz val="18"/>
      <name val="Tahoma"/>
      <family val="2"/>
    </font>
    <font>
      <sz val="22"/>
      <name val="Calibri"/>
      <family val="2"/>
    </font>
    <font>
      <sz val="12"/>
      <name val="Calibri"/>
      <family val="2"/>
    </font>
    <font>
      <sz val="20"/>
      <name val="Calibri"/>
      <family val="2"/>
    </font>
    <font>
      <sz val="11"/>
      <name val="Calibri"/>
      <family val="2"/>
    </font>
    <font>
      <sz val="11"/>
      <name val="Tahoma"/>
      <family val="2"/>
    </font>
    <font>
      <sz val="15"/>
      <name val="Calibri"/>
      <family val="2"/>
    </font>
    <font>
      <b/>
      <u val="single"/>
      <sz val="12"/>
      <color indexed="22"/>
      <name val="Arial"/>
      <family val="2"/>
    </font>
    <font>
      <i/>
      <sz val="13"/>
      <color indexed="8"/>
      <name val="Algerian"/>
      <family val="5"/>
    </font>
    <font>
      <b/>
      <sz val="11"/>
      <color indexed="8"/>
      <name val="Bitstream Charter"/>
      <family val="0"/>
    </font>
    <font>
      <sz val="11"/>
      <color indexed="8"/>
      <name val="Bitstream Charter"/>
      <family val="0"/>
    </font>
    <font>
      <i/>
      <sz val="13"/>
      <color indexed="8"/>
      <name val="Bitstream Charter"/>
      <family val="0"/>
    </font>
    <font>
      <i/>
      <sz val="11"/>
      <color indexed="8"/>
      <name val="Bitstream Charter"/>
      <family val="0"/>
    </font>
    <font>
      <i/>
      <sz val="9"/>
      <color indexed="8"/>
      <name val="Bitstream Charter"/>
      <family val="0"/>
    </font>
    <font>
      <i/>
      <sz val="10.5"/>
      <color indexed="8"/>
      <name val="Bitstream Charter"/>
      <family val="0"/>
    </font>
    <font>
      <i/>
      <u val="single"/>
      <sz val="11"/>
      <color indexed="8"/>
      <name val="Bitstream Charter"/>
      <family val="0"/>
    </font>
    <font>
      <sz val="16"/>
      <color indexed="9"/>
      <name val="Times New Roman"/>
      <family val="1"/>
    </font>
    <font>
      <i/>
      <sz val="14"/>
      <color indexed="9"/>
      <name val="Times New Roman"/>
      <family val="1"/>
    </font>
    <font>
      <u val="single"/>
      <sz val="11"/>
      <color indexed="20"/>
      <name val="Calibri"/>
      <family val="2"/>
    </font>
    <font>
      <b/>
      <i/>
      <sz val="11"/>
      <color indexed="9"/>
      <name val="Times New Roman"/>
      <family val="1"/>
    </font>
    <font>
      <b/>
      <sz val="11"/>
      <color indexed="16"/>
      <name val="Arial"/>
      <family val="2"/>
    </font>
    <font>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8"/>
        <bgColor indexed="64"/>
      </patternFill>
    </fill>
    <fill>
      <patternFill patternType="solid">
        <fgColor indexed="63"/>
        <bgColor indexed="64"/>
      </patternFill>
    </fill>
    <fill>
      <patternFill patternType="solid">
        <fgColor indexed="59"/>
        <bgColor indexed="64"/>
      </patternFill>
    </fill>
    <fill>
      <patternFill patternType="solid">
        <fgColor indexed="9"/>
        <bgColor indexed="64"/>
      </patternFill>
    </fill>
    <fill>
      <patternFill patternType="solid">
        <fgColor indexed="8"/>
        <bgColor indexed="64"/>
      </patternFill>
    </fill>
    <fill>
      <patternFill patternType="solid">
        <fgColor indexed="56"/>
        <bgColor indexed="64"/>
      </patternFill>
    </fill>
    <fill>
      <patternFill patternType="solid">
        <fgColor indexed="2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style="hair">
        <color indexed="8"/>
      </left>
      <right style="hair">
        <color indexed="8"/>
      </right>
      <top style="hair">
        <color indexed="8"/>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medium">
        <color indexed="8"/>
      </top>
      <bottom>
        <color indexed="63"/>
      </bottom>
    </border>
    <border>
      <left style="hair">
        <color indexed="8"/>
      </left>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0" fillId="23" borderId="7" applyNumberFormat="0" applyAlignment="0" applyProtection="0"/>
    <xf numFmtId="0" fontId="15" fillId="20" borderId="8" applyNumberFormat="0" applyAlignment="0" applyProtection="0"/>
    <xf numFmtId="9" fontId="1" fillId="0" borderId="0" applyFill="0" applyBorder="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35">
    <xf numFmtId="0" fontId="0" fillId="0" borderId="0" xfId="0" applyAlignment="1">
      <alignment/>
    </xf>
    <xf numFmtId="0" fontId="0" fillId="0" borderId="0" xfId="0" applyAlignment="1" applyProtection="1">
      <alignment/>
      <protection/>
    </xf>
    <xf numFmtId="0" fontId="0" fillId="24" borderId="0" xfId="0" applyFill="1" applyAlignment="1" applyProtection="1">
      <alignment/>
      <protection/>
    </xf>
    <xf numFmtId="0" fontId="21" fillId="0" borderId="0" xfId="0" applyFont="1" applyAlignment="1" applyProtection="1">
      <alignment/>
      <protection hidden="1"/>
    </xf>
    <xf numFmtId="0" fontId="0" fillId="0" borderId="0" xfId="0" applyAlignment="1" applyProtection="1">
      <alignment/>
      <protection hidden="1"/>
    </xf>
    <xf numFmtId="0" fontId="0" fillId="25" borderId="0" xfId="0" applyFill="1" applyAlignment="1" applyProtection="1">
      <alignment/>
      <protection hidden="1"/>
    </xf>
    <xf numFmtId="0" fontId="1" fillId="20" borderId="10" xfId="0" applyFont="1" applyFill="1" applyBorder="1" applyAlignment="1" applyProtection="1">
      <alignment horizontal="center" vertical="center"/>
      <protection locked="0"/>
    </xf>
    <xf numFmtId="0" fontId="0" fillId="25" borderId="0" xfId="0" applyFill="1" applyAlignment="1" applyProtection="1">
      <alignment/>
      <protection/>
    </xf>
    <xf numFmtId="0" fontId="1" fillId="17" borderId="10" xfId="0" applyFont="1" applyFill="1" applyBorder="1" applyAlignment="1" applyProtection="1">
      <alignment horizontal="center" vertical="center"/>
      <protection/>
    </xf>
    <xf numFmtId="2" fontId="23" fillId="26" borderId="10" xfId="0" applyNumberFormat="1" applyFont="1" applyFill="1" applyBorder="1" applyAlignment="1" applyProtection="1">
      <alignment horizontal="center" vertical="center" wrapText="1"/>
      <protection/>
    </xf>
    <xf numFmtId="0" fontId="25" fillId="26" borderId="0" xfId="0" applyFont="1" applyFill="1" applyAlignment="1" applyProtection="1">
      <alignment horizontal="center" vertical="center" wrapText="1"/>
      <protection/>
    </xf>
    <xf numFmtId="0" fontId="25" fillId="26" borderId="11" xfId="0" applyFont="1" applyFill="1" applyBorder="1" applyAlignment="1" applyProtection="1">
      <alignment horizontal="center" vertical="center" wrapText="1"/>
      <protection/>
    </xf>
    <xf numFmtId="0" fontId="23" fillId="26" borderId="10" xfId="0" applyFont="1" applyFill="1" applyBorder="1" applyAlignment="1" applyProtection="1">
      <alignment horizontal="center" vertical="center" wrapText="1"/>
      <protection/>
    </xf>
    <xf numFmtId="2" fontId="27" fillId="20" borderId="10" xfId="0" applyNumberFormat="1" applyFont="1" applyFill="1" applyBorder="1" applyAlignment="1" applyProtection="1">
      <alignment horizontal="center" vertical="center" wrapText="1"/>
      <protection/>
    </xf>
    <xf numFmtId="0" fontId="28" fillId="17" borderId="11" xfId="0" applyFont="1" applyFill="1" applyBorder="1" applyAlignment="1" applyProtection="1">
      <alignment horizontal="center" vertical="center"/>
      <protection hidden="1" locked="0"/>
    </xf>
    <xf numFmtId="0" fontId="32" fillId="0" borderId="0" xfId="57" applyFont="1" applyProtection="1">
      <alignment/>
      <protection hidden="1"/>
    </xf>
    <xf numFmtId="0" fontId="34" fillId="27" borderId="0" xfId="53" applyNumberFormat="1" applyFont="1" applyFill="1" applyBorder="1" applyAlignment="1" applyProtection="1">
      <alignment vertical="center"/>
      <protection hidden="1"/>
    </xf>
    <xf numFmtId="0" fontId="32" fillId="0" borderId="0" xfId="0" applyFont="1" applyAlignment="1" applyProtection="1">
      <alignment horizontal="center"/>
      <protection hidden="1"/>
    </xf>
    <xf numFmtId="0" fontId="35" fillId="0" borderId="0" xfId="57" applyFont="1" applyBorder="1" applyAlignment="1" applyProtection="1">
      <alignment horizontal="right" vertical="center" wrapText="1"/>
      <protection hidden="1"/>
    </xf>
    <xf numFmtId="0" fontId="36" fillId="0" borderId="0" xfId="57" applyFont="1" applyAlignment="1" applyProtection="1">
      <alignment horizontal="center"/>
      <protection hidden="1"/>
    </xf>
    <xf numFmtId="0" fontId="37" fillId="28" borderId="0" xfId="0" applyFont="1" applyFill="1" applyAlignment="1" applyProtection="1">
      <alignment/>
      <protection hidden="1"/>
    </xf>
    <xf numFmtId="39" fontId="37" fillId="28" borderId="0" xfId="0" applyNumberFormat="1" applyFont="1" applyFill="1" applyAlignment="1" applyProtection="1">
      <alignment/>
      <protection hidden="1"/>
    </xf>
    <xf numFmtId="0" fontId="38" fillId="28" borderId="0" xfId="0" applyFont="1" applyFill="1" applyAlignment="1" applyProtection="1">
      <alignment/>
      <protection hidden="1"/>
    </xf>
    <xf numFmtId="39" fontId="38" fillId="28" borderId="0" xfId="0" applyNumberFormat="1" applyFont="1" applyFill="1" applyAlignment="1" applyProtection="1">
      <alignment/>
      <protection hidden="1" locked="0"/>
    </xf>
    <xf numFmtId="0" fontId="38" fillId="28" borderId="0" xfId="0" applyNumberFormat="1" applyFont="1" applyFill="1" applyAlignment="1" applyProtection="1">
      <alignment/>
      <protection hidden="1"/>
    </xf>
    <xf numFmtId="0" fontId="1" fillId="28" borderId="0" xfId="0" applyFont="1" applyFill="1" applyAlignment="1" applyProtection="1">
      <alignment/>
      <protection hidden="1"/>
    </xf>
    <xf numFmtId="0" fontId="39" fillId="28" borderId="0" xfId="0" applyFont="1" applyFill="1" applyAlignment="1" applyProtection="1">
      <alignment/>
      <protection hidden="1"/>
    </xf>
    <xf numFmtId="0" fontId="39" fillId="28" borderId="12" xfId="0" applyFont="1" applyFill="1" applyBorder="1" applyAlignment="1" applyProtection="1">
      <alignment horizontal="center"/>
      <protection/>
    </xf>
    <xf numFmtId="0" fontId="39" fillId="28" borderId="0" xfId="0" applyFont="1" applyFill="1" applyAlignment="1" applyProtection="1">
      <alignment/>
      <protection/>
    </xf>
    <xf numFmtId="0" fontId="37" fillId="28" borderId="0" xfId="0" applyFont="1" applyFill="1" applyAlignment="1" applyProtection="1">
      <alignment/>
      <protection/>
    </xf>
    <xf numFmtId="0" fontId="39" fillId="28" borderId="10" xfId="0" applyFont="1" applyFill="1" applyBorder="1" applyAlignment="1" applyProtection="1">
      <alignment horizontal="center" vertical="center" wrapText="1"/>
      <protection/>
    </xf>
    <xf numFmtId="0" fontId="40" fillId="28" borderId="10" xfId="0" applyFont="1" applyFill="1" applyBorder="1" applyAlignment="1" applyProtection="1">
      <alignment horizontal="center" vertical="center" wrapText="1"/>
      <protection/>
    </xf>
    <xf numFmtId="0" fontId="39" fillId="28" borderId="0" xfId="0" applyFont="1" applyFill="1" applyAlignment="1" applyProtection="1">
      <alignment horizontal="center" vertical="center"/>
      <protection/>
    </xf>
    <xf numFmtId="0" fontId="39" fillId="28" borderId="0" xfId="0" applyNumberFormat="1" applyFont="1" applyFill="1" applyAlignment="1" applyProtection="1">
      <alignment/>
      <protection/>
    </xf>
    <xf numFmtId="0" fontId="39" fillId="28" borderId="11" xfId="0" applyFont="1" applyFill="1" applyBorder="1" applyAlignment="1" applyProtection="1">
      <alignment horizontal="right" vertical="center"/>
      <protection/>
    </xf>
    <xf numFmtId="0" fontId="39" fillId="28" borderId="13" xfId="0" applyFont="1" applyFill="1" applyBorder="1" applyAlignment="1" applyProtection="1">
      <alignment horizontal="left" vertical="center"/>
      <protection/>
    </xf>
    <xf numFmtId="0" fontId="39" fillId="28" borderId="13" xfId="0" applyFont="1" applyFill="1" applyBorder="1" applyAlignment="1" applyProtection="1">
      <alignment horizontal="center" vertical="center"/>
      <protection/>
    </xf>
    <xf numFmtId="0" fontId="39" fillId="28" borderId="0" xfId="0" applyFont="1" applyFill="1" applyAlignment="1" applyProtection="1">
      <alignment horizontal="center"/>
      <protection/>
    </xf>
    <xf numFmtId="0" fontId="39" fillId="28" borderId="10" xfId="0" applyFont="1" applyFill="1" applyBorder="1" applyAlignment="1" applyProtection="1">
      <alignment horizontal="center" vertical="center"/>
      <protection locked="0"/>
    </xf>
    <xf numFmtId="0" fontId="39" fillId="28" borderId="10" xfId="0" applyFont="1" applyFill="1" applyBorder="1" applyAlignment="1" applyProtection="1">
      <alignment horizontal="center" vertical="center"/>
      <protection/>
    </xf>
    <xf numFmtId="0" fontId="39" fillId="28" borderId="14" xfId="0" applyFont="1" applyFill="1" applyBorder="1" applyAlignment="1" applyProtection="1">
      <alignment horizontal="right" vertical="center"/>
      <protection/>
    </xf>
    <xf numFmtId="0" fontId="39" fillId="28" borderId="14" xfId="0" applyFont="1" applyFill="1" applyBorder="1" applyAlignment="1" applyProtection="1">
      <alignment/>
      <protection/>
    </xf>
    <xf numFmtId="0" fontId="39" fillId="28" borderId="15" xfId="0" applyFont="1" applyFill="1" applyBorder="1" applyAlignment="1" applyProtection="1">
      <alignment/>
      <protection/>
    </xf>
    <xf numFmtId="0" fontId="39" fillId="28" borderId="16" xfId="0" applyFont="1" applyFill="1" applyBorder="1" applyAlignment="1" applyProtection="1">
      <alignment horizontal="center"/>
      <protection/>
    </xf>
    <xf numFmtId="0" fontId="41" fillId="0" borderId="0" xfId="0" applyFont="1" applyAlignment="1">
      <alignment/>
    </xf>
    <xf numFmtId="0" fontId="37" fillId="28" borderId="0" xfId="0" applyFont="1" applyFill="1" applyAlignment="1" applyProtection="1">
      <alignment horizontal="center" vertical="center"/>
      <protection/>
    </xf>
    <xf numFmtId="0" fontId="21" fillId="28" borderId="0" xfId="0" applyFont="1" applyFill="1" applyAlignment="1" applyProtection="1">
      <alignment horizontal="center" vertical="center"/>
      <protection/>
    </xf>
    <xf numFmtId="37" fontId="1" fillId="28" borderId="0" xfId="57" applyNumberFormat="1" applyFont="1" applyFill="1" applyAlignment="1" applyProtection="1">
      <alignment horizontal="center"/>
      <protection locked="0"/>
    </xf>
    <xf numFmtId="0" fontId="1" fillId="28" borderId="0" xfId="57" applyFont="1" applyFill="1" applyAlignment="1" applyProtection="1">
      <alignment horizontal="left"/>
      <protection locked="0"/>
    </xf>
    <xf numFmtId="0" fontId="1" fillId="28" borderId="0" xfId="57" applyFont="1" applyFill="1" applyProtection="1">
      <alignment/>
      <protection/>
    </xf>
    <xf numFmtId="0" fontId="1" fillId="28" borderId="0" xfId="57" applyNumberFormat="1" applyFont="1" applyFill="1" applyProtection="1">
      <alignment/>
      <protection/>
    </xf>
    <xf numFmtId="0" fontId="1" fillId="28" borderId="0" xfId="57" applyFont="1" applyFill="1" applyAlignment="1" applyProtection="1">
      <alignment horizontal="center"/>
      <protection/>
    </xf>
    <xf numFmtId="39" fontId="1" fillId="28" borderId="0" xfId="57" applyNumberFormat="1" applyFont="1" applyFill="1" applyAlignment="1" applyProtection="1">
      <alignment horizontal="left"/>
      <protection/>
    </xf>
    <xf numFmtId="0" fontId="1" fillId="28" borderId="0" xfId="57" applyFont="1" applyFill="1" applyAlignment="1" applyProtection="1">
      <alignment horizontal="left"/>
      <protection/>
    </xf>
    <xf numFmtId="3" fontId="1" fillId="28" borderId="0" xfId="57" applyNumberFormat="1" applyFont="1" applyFill="1" applyAlignment="1" applyProtection="1">
      <alignment horizontal="center"/>
      <protection/>
    </xf>
    <xf numFmtId="3" fontId="1" fillId="28" borderId="0" xfId="57" applyNumberFormat="1" applyFont="1" applyFill="1" applyAlignment="1" applyProtection="1">
      <alignment horizontal="left"/>
      <protection/>
    </xf>
    <xf numFmtId="3" fontId="1" fillId="28" borderId="0" xfId="57" applyNumberFormat="1" applyFont="1" applyFill="1" applyAlignment="1" applyProtection="1">
      <alignment horizontal="left" vertical="center"/>
      <protection/>
    </xf>
    <xf numFmtId="3" fontId="1" fillId="28" borderId="0" xfId="57" applyNumberFormat="1" applyFont="1" applyFill="1" applyProtection="1">
      <alignment/>
      <protection/>
    </xf>
    <xf numFmtId="0" fontId="42" fillId="28" borderId="17" xfId="0" applyFont="1" applyFill="1" applyBorder="1" applyAlignment="1" applyProtection="1">
      <alignment horizontal="center" vertical="center"/>
      <protection locked="0"/>
    </xf>
    <xf numFmtId="0" fontId="37" fillId="28" borderId="10" xfId="0" applyFont="1" applyFill="1" applyBorder="1" applyAlignment="1" applyProtection="1">
      <alignment horizontal="center" vertical="center"/>
      <protection locked="0"/>
    </xf>
    <xf numFmtId="0" fontId="37" fillId="28" borderId="18" xfId="0" applyFont="1" applyFill="1" applyBorder="1" applyAlignment="1" applyProtection="1">
      <alignment horizontal="center" vertical="center"/>
      <protection locked="0"/>
    </xf>
    <xf numFmtId="0" fontId="46" fillId="28" borderId="10" xfId="0" applyFont="1" applyFill="1" applyBorder="1" applyAlignment="1" applyProtection="1">
      <alignment horizontal="center" vertical="center"/>
      <protection/>
    </xf>
    <xf numFmtId="0" fontId="47" fillId="28" borderId="0" xfId="0" applyFont="1" applyFill="1" applyAlignment="1">
      <alignment/>
    </xf>
    <xf numFmtId="0" fontId="48" fillId="28" borderId="0" xfId="0" applyFont="1" applyFill="1" applyAlignment="1">
      <alignment/>
    </xf>
    <xf numFmtId="0" fontId="49" fillId="28" borderId="0" xfId="0" applyFont="1" applyFill="1" applyAlignment="1">
      <alignment horizontal="center"/>
    </xf>
    <xf numFmtId="0" fontId="38" fillId="28" borderId="0" xfId="0" applyFont="1" applyFill="1" applyAlignment="1">
      <alignment/>
    </xf>
    <xf numFmtId="0" fontId="33" fillId="29" borderId="0" xfId="0" applyFont="1" applyFill="1" applyAlignment="1" applyProtection="1">
      <alignment vertical="center"/>
      <protection hidden="1"/>
    </xf>
    <xf numFmtId="0" fontId="51" fillId="0" borderId="0" xfId="57" applyFont="1" applyBorder="1" applyAlignment="1" applyProtection="1">
      <alignment horizontal="center" vertical="top"/>
      <protection hidden="1"/>
    </xf>
    <xf numFmtId="0" fontId="32" fillId="0" borderId="0" xfId="57" applyFont="1" applyAlignment="1" applyProtection="1">
      <alignment vertical="center"/>
      <protection hidden="1"/>
    </xf>
    <xf numFmtId="4" fontId="53" fillId="0" borderId="19" xfId="57" applyNumberFormat="1" applyFont="1" applyBorder="1" applyAlignment="1" applyProtection="1">
      <alignment horizontal="left" vertical="center"/>
      <protection hidden="1"/>
    </xf>
    <xf numFmtId="0" fontId="53" fillId="0" borderId="0" xfId="57" applyFont="1" applyBorder="1" applyAlignment="1" applyProtection="1">
      <alignment wrapText="1"/>
      <protection hidden="1"/>
    </xf>
    <xf numFmtId="0" fontId="53" fillId="0" borderId="0" xfId="57" applyFont="1" applyProtection="1">
      <alignment/>
      <protection hidden="1"/>
    </xf>
    <xf numFmtId="0" fontId="52" fillId="0" borderId="0" xfId="57" applyFont="1" applyBorder="1" applyAlignment="1" applyProtection="1">
      <alignment horizontal="left" wrapText="1"/>
      <protection hidden="1"/>
    </xf>
    <xf numFmtId="0" fontId="52" fillId="0" borderId="0" xfId="57" applyFont="1" applyBorder="1" applyAlignment="1" applyProtection="1">
      <alignment horizontal="left" vertical="center" wrapText="1"/>
      <protection hidden="1"/>
    </xf>
    <xf numFmtId="2" fontId="56" fillId="0" borderId="19" xfId="57" applyNumberFormat="1" applyFont="1" applyBorder="1" applyAlignment="1" applyProtection="1">
      <alignment horizontal="center" vertical="center" wrapText="1"/>
      <protection hidden="1"/>
    </xf>
    <xf numFmtId="4" fontId="56" fillId="0" borderId="19" xfId="57" applyNumberFormat="1" applyFont="1" applyBorder="1" applyAlignment="1" applyProtection="1">
      <alignment horizontal="center" vertical="center" wrapText="1"/>
      <protection hidden="1"/>
    </xf>
    <xf numFmtId="0" fontId="55" fillId="0" borderId="19" xfId="57" applyFont="1" applyBorder="1" applyAlignment="1" applyProtection="1">
      <alignment horizontal="center" vertical="center"/>
      <protection hidden="1"/>
    </xf>
    <xf numFmtId="0" fontId="55" fillId="0" borderId="19" xfId="57" applyFont="1" applyBorder="1" applyAlignment="1" applyProtection="1">
      <alignment horizontal="center"/>
      <protection hidden="1"/>
    </xf>
    <xf numFmtId="3" fontId="53" fillId="0" borderId="19" xfId="57" applyNumberFormat="1" applyFont="1" applyBorder="1" applyAlignment="1" applyProtection="1">
      <alignment horizontal="center"/>
      <protection hidden="1"/>
    </xf>
    <xf numFmtId="3" fontId="53" fillId="0" borderId="19" xfId="57" applyNumberFormat="1" applyFont="1" applyBorder="1" applyAlignment="1" applyProtection="1">
      <alignment horizontal="center" vertical="center"/>
      <protection hidden="1"/>
    </xf>
    <xf numFmtId="0" fontId="53" fillId="0" borderId="20" xfId="57" applyFont="1" applyBorder="1" applyAlignment="1" applyProtection="1">
      <alignment vertical="center"/>
      <protection hidden="1"/>
    </xf>
    <xf numFmtId="0" fontId="53" fillId="0" borderId="19" xfId="57" applyFont="1" applyBorder="1" applyAlignment="1" applyProtection="1">
      <alignment horizontal="left" vertical="center"/>
      <protection hidden="1"/>
    </xf>
    <xf numFmtId="0" fontId="57" fillId="0" borderId="21" xfId="57" applyFont="1" applyBorder="1" applyAlignment="1" applyProtection="1">
      <alignment vertical="center"/>
      <protection hidden="1"/>
    </xf>
    <xf numFmtId="0" fontId="53" fillId="0" borderId="0" xfId="57" applyFont="1" applyAlignment="1" applyProtection="1">
      <alignment vertical="center"/>
      <protection hidden="1"/>
    </xf>
    <xf numFmtId="0" fontId="58" fillId="0" borderId="0" xfId="57" applyFont="1" applyBorder="1" applyAlignment="1" applyProtection="1">
      <alignment horizontal="right" vertical="center"/>
      <protection hidden="1"/>
    </xf>
    <xf numFmtId="0" fontId="0" fillId="21" borderId="10" xfId="0" applyFill="1" applyBorder="1" applyAlignment="1" applyProtection="1">
      <alignment horizontal="center" vertical="center"/>
      <protection hidden="1" locked="0"/>
    </xf>
    <xf numFmtId="0" fontId="27" fillId="20" borderId="10" xfId="0" applyFont="1" applyFill="1" applyBorder="1" applyAlignment="1" applyProtection="1">
      <alignment horizontal="center" vertical="center" wrapText="1"/>
      <protection hidden="1" locked="0"/>
    </xf>
    <xf numFmtId="0" fontId="57" fillId="0" borderId="22" xfId="57" applyFont="1" applyBorder="1" applyAlignment="1" applyProtection="1">
      <alignment horizontal="center" vertical="center"/>
      <protection hidden="1"/>
    </xf>
    <xf numFmtId="0" fontId="58" fillId="0" borderId="0" xfId="57" applyFont="1" applyBorder="1" applyAlignment="1" applyProtection="1">
      <alignment horizontal="right" vertical="center"/>
      <protection hidden="1"/>
    </xf>
    <xf numFmtId="0" fontId="55" fillId="0" borderId="0" xfId="57" applyFont="1" applyBorder="1" applyAlignment="1" applyProtection="1">
      <alignment horizontal="left" vertical="center" wrapText="1"/>
      <protection hidden="1"/>
    </xf>
    <xf numFmtId="0" fontId="55" fillId="0" borderId="23" xfId="57" applyFont="1" applyBorder="1" applyAlignment="1" applyProtection="1">
      <alignment horizontal="left" wrapText="1"/>
      <protection hidden="1"/>
    </xf>
    <xf numFmtId="4" fontId="55" fillId="0" borderId="23" xfId="57" applyNumberFormat="1" applyFont="1" applyBorder="1" applyAlignment="1" applyProtection="1">
      <alignment horizontal="left" vertical="center" wrapText="1"/>
      <protection hidden="1"/>
    </xf>
    <xf numFmtId="2" fontId="56" fillId="0" borderId="19" xfId="57" applyNumberFormat="1" applyFont="1" applyBorder="1" applyAlignment="1" applyProtection="1">
      <alignment horizontal="center" vertical="center" wrapText="1"/>
      <protection hidden="1"/>
    </xf>
    <xf numFmtId="4" fontId="56" fillId="0" borderId="24" xfId="57" applyNumberFormat="1" applyFont="1" applyBorder="1" applyAlignment="1" applyProtection="1">
      <alignment horizontal="center" vertical="center" wrapText="1"/>
      <protection hidden="1"/>
    </xf>
    <xf numFmtId="3" fontId="53" fillId="0" borderId="19" xfId="57" applyNumberFormat="1" applyFont="1" applyBorder="1" applyAlignment="1" applyProtection="1">
      <alignment horizontal="center"/>
      <protection hidden="1"/>
    </xf>
    <xf numFmtId="0" fontId="50" fillId="29" borderId="0" xfId="53" applyNumberFormat="1" applyFont="1" applyFill="1" applyBorder="1" applyAlignment="1" applyProtection="1">
      <alignment horizontal="center" vertical="center"/>
      <protection hidden="1"/>
    </xf>
    <xf numFmtId="0" fontId="27" fillId="20" borderId="10" xfId="0" applyFont="1" applyFill="1" applyBorder="1" applyAlignment="1" applyProtection="1">
      <alignment horizontal="center" wrapText="1"/>
      <protection hidden="1" locked="0"/>
    </xf>
    <xf numFmtId="0" fontId="0" fillId="26" borderId="0" xfId="0" applyFill="1" applyBorder="1" applyAlignment="1" applyProtection="1">
      <alignment horizontal="center"/>
      <protection/>
    </xf>
    <xf numFmtId="0" fontId="30" fillId="30" borderId="25" xfId="0" applyFont="1" applyFill="1" applyBorder="1" applyAlignment="1" applyProtection="1">
      <alignment horizontal="center" vertical="center" wrapText="1"/>
      <protection/>
    </xf>
    <xf numFmtId="0" fontId="31" fillId="30" borderId="16" xfId="0" applyFont="1" applyFill="1" applyBorder="1" applyAlignment="1" applyProtection="1">
      <alignment horizontal="center" vertical="center" wrapText="1"/>
      <protection/>
    </xf>
    <xf numFmtId="0" fontId="24" fillId="26" borderId="10" xfId="0" applyFont="1" applyFill="1" applyBorder="1" applyAlignment="1" applyProtection="1">
      <alignment horizontal="center"/>
      <protection/>
    </xf>
    <xf numFmtId="0" fontId="23" fillId="26" borderId="11" xfId="0" applyFont="1" applyFill="1" applyBorder="1" applyAlignment="1" applyProtection="1">
      <alignment horizontal="center" vertical="center" wrapText="1"/>
      <protection/>
    </xf>
    <xf numFmtId="0" fontId="26" fillId="25" borderId="26" xfId="0" applyFont="1" applyFill="1" applyBorder="1" applyAlignment="1" applyProtection="1">
      <alignment horizontal="center" vertical="center"/>
      <protection/>
    </xf>
    <xf numFmtId="0" fontId="29" fillId="20" borderId="11" xfId="0" applyFont="1" applyFill="1" applyBorder="1" applyAlignment="1" applyProtection="1">
      <alignment horizontal="center"/>
      <protection hidden="1" locked="0"/>
    </xf>
    <xf numFmtId="0" fontId="30" fillId="30" borderId="27" xfId="0" applyFont="1" applyFill="1" applyBorder="1" applyAlignment="1" applyProtection="1">
      <alignment horizontal="center" vertical="center" wrapText="1"/>
      <protection/>
    </xf>
    <xf numFmtId="0" fontId="1" fillId="20" borderId="10" xfId="0" applyFont="1" applyFill="1" applyBorder="1" applyAlignment="1" applyProtection="1">
      <alignment horizontal="center" vertical="center"/>
      <protection locked="0"/>
    </xf>
    <xf numFmtId="0" fontId="1" fillId="20" borderId="10" xfId="0" applyFont="1" applyFill="1" applyBorder="1" applyAlignment="1" applyProtection="1">
      <alignment horizontal="center" vertical="center" wrapText="1"/>
      <protection/>
    </xf>
    <xf numFmtId="0" fontId="62" fillId="31" borderId="14" xfId="0" applyFont="1" applyFill="1" applyBorder="1" applyAlignment="1" applyProtection="1">
      <alignment horizontal="center" vertical="center" wrapText="1"/>
      <protection/>
    </xf>
    <xf numFmtId="0" fontId="1" fillId="17" borderId="10" xfId="0" applyFont="1" applyFill="1" applyBorder="1" applyAlignment="1" applyProtection="1">
      <alignment horizontal="center" vertical="center"/>
      <protection/>
    </xf>
    <xf numFmtId="0" fontId="62" fillId="25" borderId="18" xfId="0" applyFont="1" applyFill="1" applyBorder="1" applyAlignment="1" applyProtection="1">
      <alignment horizontal="center" vertical="center" wrapText="1"/>
      <protection/>
    </xf>
    <xf numFmtId="0" fontId="60" fillId="25" borderId="0" xfId="53" applyNumberFormat="1" applyFont="1" applyFill="1" applyBorder="1" applyAlignment="1" applyProtection="1">
      <alignment horizontal="center" vertical="center"/>
      <protection hidden="1"/>
    </xf>
    <xf numFmtId="0" fontId="20" fillId="25" borderId="0" xfId="0" applyFont="1" applyFill="1" applyBorder="1" applyAlignment="1" applyProtection="1">
      <alignment horizontal="center" vertical="center"/>
      <protection hidden="1"/>
    </xf>
    <xf numFmtId="0" fontId="59" fillId="25" borderId="0" xfId="53" applyNumberFormat="1" applyFont="1" applyFill="1" applyBorder="1" applyAlignment="1" applyProtection="1">
      <alignment horizontal="center" vertical="center"/>
      <protection hidden="1"/>
    </xf>
    <xf numFmtId="0" fontId="22" fillId="17" borderId="28" xfId="0" applyFont="1" applyFill="1" applyBorder="1" applyAlignment="1" applyProtection="1">
      <alignment horizontal="center" vertical="center" wrapText="1"/>
      <protection hidden="1"/>
    </xf>
    <xf numFmtId="0" fontId="23" fillId="30" borderId="0" xfId="0" applyFont="1" applyFill="1" applyBorder="1" applyAlignment="1" applyProtection="1">
      <alignment horizontal="center"/>
      <protection/>
    </xf>
    <xf numFmtId="0" fontId="58" fillId="0" borderId="0" xfId="57" applyFont="1" applyBorder="1" applyAlignment="1" applyProtection="1">
      <alignment vertical="center"/>
      <protection hidden="1"/>
    </xf>
    <xf numFmtId="0" fontId="50" fillId="29" borderId="0" xfId="53" applyNumberFormat="1" applyFont="1" applyFill="1" applyBorder="1" applyAlignment="1" applyProtection="1">
      <alignment horizontal="left" vertical="center"/>
      <protection hidden="1"/>
    </xf>
    <xf numFmtId="0" fontId="55" fillId="0" borderId="19" xfId="57" applyFont="1" applyBorder="1" applyAlignment="1" applyProtection="1">
      <alignment horizontal="center" vertical="center"/>
      <protection hidden="1"/>
    </xf>
    <xf numFmtId="3" fontId="53" fillId="0" borderId="19" xfId="57" applyNumberFormat="1" applyFont="1" applyBorder="1" applyAlignment="1" applyProtection="1">
      <alignment horizontal="center" vertical="center"/>
      <protection hidden="1"/>
    </xf>
    <xf numFmtId="0" fontId="55" fillId="0" borderId="0" xfId="57" applyFont="1" applyBorder="1" applyAlignment="1" applyProtection="1">
      <alignment horizontal="center"/>
      <protection hidden="1"/>
    </xf>
    <xf numFmtId="0" fontId="55" fillId="0" borderId="19" xfId="57" applyFont="1" applyBorder="1" applyAlignment="1" applyProtection="1">
      <alignment horizontal="left" vertical="center"/>
      <protection hidden="1"/>
    </xf>
    <xf numFmtId="0" fontId="32" fillId="0" borderId="0" xfId="57" applyFont="1" applyBorder="1" applyAlignment="1" applyProtection="1">
      <alignment horizontal="center" vertical="center" textRotation="90"/>
      <protection hidden="1"/>
    </xf>
    <xf numFmtId="0" fontId="51" fillId="0" borderId="0" xfId="57" applyFont="1" applyBorder="1" applyAlignment="1" applyProtection="1">
      <alignment horizontal="center" vertical="top"/>
      <protection hidden="1"/>
    </xf>
    <xf numFmtId="0" fontId="54" fillId="0" borderId="0" xfId="57" applyFont="1" applyBorder="1" applyAlignment="1" applyProtection="1">
      <alignment horizontal="center" vertical="center"/>
      <protection hidden="1"/>
    </xf>
    <xf numFmtId="0" fontId="55" fillId="0" borderId="0" xfId="57" applyFont="1" applyBorder="1" applyAlignment="1" applyProtection="1">
      <alignment horizontal="left" wrapText="1"/>
      <protection hidden="1"/>
    </xf>
    <xf numFmtId="0" fontId="45" fillId="28" borderId="10" xfId="0" applyFont="1" applyFill="1" applyBorder="1" applyAlignment="1">
      <alignment horizontal="center" vertical="center" wrapText="1"/>
    </xf>
    <xf numFmtId="0" fontId="38" fillId="28" borderId="10" xfId="0" applyFont="1" applyFill="1" applyBorder="1" applyAlignment="1">
      <alignment horizontal="center" vertical="center" wrapText="1"/>
    </xf>
    <xf numFmtId="0" fontId="43" fillId="28" borderId="10" xfId="0" applyFont="1" applyFill="1" applyBorder="1" applyAlignment="1" applyProtection="1">
      <alignment horizontal="center" vertical="center"/>
      <protection locked="0"/>
    </xf>
    <xf numFmtId="0" fontId="44" fillId="28" borderId="10" xfId="0" applyFont="1" applyFill="1" applyBorder="1" applyAlignment="1" applyProtection="1">
      <alignment horizontal="center" vertical="center"/>
      <protection locked="0"/>
    </xf>
    <xf numFmtId="0" fontId="46" fillId="28" borderId="10" xfId="0" applyFont="1" applyFill="1" applyBorder="1" applyAlignment="1" applyProtection="1">
      <alignment horizontal="center" vertical="center"/>
      <protection locked="0"/>
    </xf>
    <xf numFmtId="0" fontId="38" fillId="28" borderId="10" xfId="0" applyFont="1" applyFill="1" applyBorder="1" applyAlignment="1" applyProtection="1">
      <alignment horizontal="center" vertical="center"/>
      <protection locked="0"/>
    </xf>
    <xf numFmtId="0" fontId="39" fillId="28" borderId="10" xfId="0" applyFont="1" applyFill="1" applyBorder="1" applyAlignment="1" applyProtection="1">
      <alignment horizontal="center" vertical="center" wrapText="1"/>
      <protection/>
    </xf>
    <xf numFmtId="0" fontId="39" fillId="28" borderId="17" xfId="0" applyFont="1" applyFill="1" applyBorder="1" applyAlignment="1" applyProtection="1">
      <alignment horizontal="center" vertical="center" wrapText="1"/>
      <protection/>
    </xf>
    <xf numFmtId="0" fontId="39" fillId="28" borderId="16" xfId="0" applyFont="1" applyFill="1" applyBorder="1" applyAlignment="1" applyProtection="1">
      <alignment horizontal="center"/>
      <protection/>
    </xf>
    <xf numFmtId="0" fontId="38" fillId="28" borderId="10" xfId="0" applyFont="1" applyFill="1" applyBorder="1" applyAlignment="1" applyProtection="1">
      <alignmen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OUTPUT!A1" /></Relationships>
</file>

<file path=xl/drawings/_rels/drawing2.xml.rels><?xml version="1.0" encoding="utf-8" standalone="yes"?><Relationships xmlns="http://schemas.openxmlformats.org/package/2006/relationships"><Relationship Id="rId1" Type="http://schemas.openxmlformats.org/officeDocument/2006/relationships/hyperlink" Target="#INPU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2</xdr:row>
      <xdr:rowOff>19050</xdr:rowOff>
    </xdr:from>
    <xdr:to>
      <xdr:col>11</xdr:col>
      <xdr:colOff>638175</xdr:colOff>
      <xdr:row>12</xdr:row>
      <xdr:rowOff>0</xdr:rowOff>
    </xdr:to>
    <xdr:pic>
      <xdr:nvPicPr>
        <xdr:cNvPr id="1" name="Picture 1"/>
        <xdr:cNvPicPr preferRelativeResize="1">
          <a:picLocks noChangeAspect="1"/>
        </xdr:cNvPicPr>
      </xdr:nvPicPr>
      <xdr:blipFill>
        <a:blip r:embed="rId1"/>
        <a:stretch>
          <a:fillRect/>
        </a:stretch>
      </xdr:blipFill>
      <xdr:spPr>
        <a:xfrm>
          <a:off x="5819775" y="533400"/>
          <a:ext cx="2990850" cy="1638300"/>
        </a:xfrm>
        <a:prstGeom prst="rect">
          <a:avLst/>
        </a:prstGeom>
        <a:noFill/>
        <a:ln w="9525" cmpd="sng">
          <a:noFill/>
        </a:ln>
      </xdr:spPr>
    </xdr:pic>
    <xdr:clientData/>
  </xdr:twoCellAnchor>
  <xdr:twoCellAnchor>
    <xdr:from>
      <xdr:col>4</xdr:col>
      <xdr:colOff>85725</xdr:colOff>
      <xdr:row>0</xdr:row>
      <xdr:rowOff>28575</xdr:rowOff>
    </xdr:from>
    <xdr:to>
      <xdr:col>7</xdr:col>
      <xdr:colOff>609600</xdr:colOff>
      <xdr:row>0</xdr:row>
      <xdr:rowOff>257175</xdr:rowOff>
    </xdr:to>
    <xdr:sp>
      <xdr:nvSpPr>
        <xdr:cNvPr id="2" name="Rectangle 169">
          <a:hlinkClick r:id="rId2"/>
        </xdr:cNvPr>
        <xdr:cNvSpPr>
          <a:spLocks/>
        </xdr:cNvSpPr>
      </xdr:nvSpPr>
      <xdr:spPr>
        <a:xfrm>
          <a:off x="3286125" y="28575"/>
          <a:ext cx="2781300" cy="228600"/>
        </a:xfrm>
        <a:prstGeom prst="roundRect">
          <a:avLst/>
        </a:prstGeom>
        <a:gradFill rotWithShape="1">
          <a:gsLst>
            <a:gs pos="0">
              <a:srgbClr val="666699"/>
            </a:gs>
            <a:gs pos="50000">
              <a:srgbClr val="2F2F46"/>
            </a:gs>
            <a:gs pos="100000">
              <a:srgbClr val="666699"/>
            </a:gs>
          </a:gsLst>
          <a:lin ang="5400000" scaled="1"/>
        </a:gradFill>
        <a:ln w="9360" cmpd="sng">
          <a:solidFill>
            <a:srgbClr val="666699"/>
          </a:solidFill>
          <a:headEnd type="none"/>
          <a:tailEnd type="none"/>
        </a:ln>
      </xdr:spPr>
      <xdr:txBody>
        <a:bodyPr vertOverflow="clip" wrap="square" lIns="20160" tIns="20160" rIns="20160" bIns="20160" anchor="ctr"/>
        <a:p>
          <a:pPr algn="ctr">
            <a:defRPr/>
          </a:pPr>
          <a:r>
            <a:rPr lang="en-US" cap="none" sz="1100" b="1" i="0" u="none" baseline="0">
              <a:solidFill>
                <a:srgbClr val="800000"/>
              </a:solidFill>
            </a:rPr>
            <a:t>CLICK TO SEE ACCOUNT SLIP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57150</xdr:rowOff>
    </xdr:from>
    <xdr:to>
      <xdr:col>7</xdr:col>
      <xdr:colOff>57150</xdr:colOff>
      <xdr:row>0</xdr:row>
      <xdr:rowOff>304800</xdr:rowOff>
    </xdr:to>
    <xdr:sp>
      <xdr:nvSpPr>
        <xdr:cNvPr id="1" name="Rectangle 169">
          <a:hlinkClick r:id="rId1"/>
        </xdr:cNvPr>
        <xdr:cNvSpPr>
          <a:spLocks/>
        </xdr:cNvSpPr>
      </xdr:nvSpPr>
      <xdr:spPr>
        <a:xfrm>
          <a:off x="2019300" y="57150"/>
          <a:ext cx="2171700" cy="247650"/>
        </a:xfrm>
        <a:prstGeom prst="roundRect">
          <a:avLst/>
        </a:prstGeom>
        <a:gradFill rotWithShape="1">
          <a:gsLst>
            <a:gs pos="0">
              <a:srgbClr val="666699"/>
            </a:gs>
            <a:gs pos="50000">
              <a:srgbClr val="2F2F46"/>
            </a:gs>
            <a:gs pos="100000">
              <a:srgbClr val="666699"/>
            </a:gs>
          </a:gsLst>
          <a:lin ang="5400000" scaled="1"/>
        </a:gradFill>
        <a:ln w="9360" cmpd="sng">
          <a:solidFill>
            <a:srgbClr val="666699"/>
          </a:solidFill>
          <a:headEnd type="none"/>
          <a:tailEnd type="none"/>
        </a:ln>
      </xdr:spPr>
      <xdr:txBody>
        <a:bodyPr vertOverflow="clip" wrap="square" lIns="20160" tIns="20160" rIns="20160" bIns="20160" anchor="ctr"/>
        <a:p>
          <a:pPr algn="ctr">
            <a:defRPr/>
          </a:pPr>
          <a:r>
            <a:rPr lang="en-US" cap="none" sz="1100" b="1" i="0" u="none" baseline="0">
              <a:solidFill>
                <a:srgbClr val="800000"/>
              </a:solidFill>
            </a:rPr>
            <a:t>RETURN TO INPUT SHEET</a:t>
          </a:r>
        </a:p>
      </xdr:txBody>
    </xdr:sp>
    <xdr:clientData/>
  </xdr:twoCellAnchor>
  <xdr:twoCellAnchor>
    <xdr:from>
      <xdr:col>9</xdr:col>
      <xdr:colOff>152400</xdr:colOff>
      <xdr:row>1</xdr:row>
      <xdr:rowOff>28575</xdr:rowOff>
    </xdr:from>
    <xdr:to>
      <xdr:col>9</xdr:col>
      <xdr:colOff>438150</xdr:colOff>
      <xdr:row>3</xdr:row>
      <xdr:rowOff>171450</xdr:rowOff>
    </xdr:to>
    <xdr:sp macro="[0]!Macro1">
      <xdr:nvSpPr>
        <xdr:cNvPr id="2" name="Smiley Face 3"/>
        <xdr:cNvSpPr>
          <a:spLocks/>
        </xdr:cNvSpPr>
      </xdr:nvSpPr>
      <xdr:spPr>
        <a:xfrm>
          <a:off x="6086475" y="352425"/>
          <a:ext cx="285750" cy="514350"/>
        </a:xfrm>
        <a:prstGeom prst="smileyFace">
          <a:avLst/>
        </a:prstGeom>
        <a:solidFill>
          <a:srgbClr val="00B0F0"/>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m.bindas@yahoo.com?subject=Thanks" TargetMode="External" /><Relationship Id="rId2" Type="http://schemas.openxmlformats.org/officeDocument/2006/relationships/hyperlink" Target="http://www.askwb.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om.bindas@yahoo.com?subject=Thanks" TargetMode="External" /><Relationship Id="rId2" Type="http://schemas.openxmlformats.org/officeDocument/2006/relationships/hyperlink" Target="http://www.askwb.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V30"/>
  <sheetViews>
    <sheetView showGridLines="0" tabSelected="1" zoomScalePageLayoutView="0" workbookViewId="0" topLeftCell="A1">
      <pane ySplit="2" topLeftCell="BM3" activePane="bottomLeft" state="frozen"/>
      <selection pane="topLeft" activeCell="A1" sqref="A1"/>
      <selection pane="bottomLeft" activeCell="E23" sqref="E23"/>
    </sheetView>
  </sheetViews>
  <sheetFormatPr defaultColWidth="2.00390625" defaultRowHeight="15" zeroHeight="1"/>
  <cols>
    <col min="1" max="1" width="10.28125" style="1" customWidth="1"/>
    <col min="2" max="2" width="10.7109375" style="1" customWidth="1"/>
    <col min="3" max="3" width="13.57421875" style="1" customWidth="1"/>
    <col min="4" max="4" width="13.421875" style="1" customWidth="1"/>
    <col min="5" max="5" width="15.57421875" style="1" customWidth="1"/>
    <col min="6" max="7" width="9.140625" style="1" customWidth="1"/>
    <col min="8" max="8" width="12.140625" style="2" customWidth="1"/>
    <col min="9" max="9" width="11.421875" style="2" customWidth="1"/>
    <col min="10" max="10" width="9.140625" style="2" customWidth="1"/>
    <col min="11" max="11" width="8.00390625" style="2" customWidth="1"/>
    <col min="12" max="12" width="16.8515625" style="2" customWidth="1"/>
    <col min="13" max="255" width="0" style="1" hidden="1" customWidth="1"/>
    <col min="256" max="16384" width="2.00390625" style="1" customWidth="1"/>
  </cols>
  <sheetData>
    <row r="1" spans="1:256" s="4" customFormat="1" ht="22.5" customHeight="1">
      <c r="A1" s="110" t="s">
        <v>0</v>
      </c>
      <c r="B1" s="110"/>
      <c r="C1" s="110"/>
      <c r="D1" s="110"/>
      <c r="E1" s="111" t="s">
        <v>1</v>
      </c>
      <c r="F1" s="111"/>
      <c r="G1" s="111"/>
      <c r="H1" s="111"/>
      <c r="I1" s="112" t="s">
        <v>2</v>
      </c>
      <c r="J1" s="112"/>
      <c r="K1" s="112"/>
      <c r="L1" s="112"/>
      <c r="M1" s="3">
        <v>1</v>
      </c>
      <c r="IV1" s="5"/>
    </row>
    <row r="2" spans="1:256" s="4" customFormat="1" ht="18" customHeight="1">
      <c r="A2" s="113" t="s">
        <v>3</v>
      </c>
      <c r="B2" s="113"/>
      <c r="C2" s="113"/>
      <c r="D2" s="113"/>
      <c r="E2" s="113"/>
      <c r="F2" s="113"/>
      <c r="G2" s="113"/>
      <c r="H2" s="113"/>
      <c r="I2" s="113"/>
      <c r="J2" s="113"/>
      <c r="K2" s="113"/>
      <c r="L2" s="113"/>
      <c r="M2" s="3">
        <v>1</v>
      </c>
      <c r="IV2" s="5"/>
    </row>
    <row r="3" spans="1:256" ht="12.75" customHeight="1">
      <c r="A3" s="106" t="s">
        <v>4</v>
      </c>
      <c r="B3" s="106"/>
      <c r="C3" s="105" t="s">
        <v>5</v>
      </c>
      <c r="D3" s="105"/>
      <c r="E3" s="105"/>
      <c r="F3" s="105"/>
      <c r="G3" s="105"/>
      <c r="H3" s="114" t="s">
        <v>6</v>
      </c>
      <c r="I3" s="114"/>
      <c r="J3" s="114"/>
      <c r="K3" s="114"/>
      <c r="L3" s="114"/>
      <c r="IV3" s="7"/>
    </row>
    <row r="4" spans="1:256" ht="12.75" customHeight="1">
      <c r="A4" s="106" t="s">
        <v>7</v>
      </c>
      <c r="B4" s="106"/>
      <c r="C4" s="105" t="s">
        <v>8</v>
      </c>
      <c r="D4" s="105"/>
      <c r="E4" s="105"/>
      <c r="F4" s="105"/>
      <c r="G4" s="105"/>
      <c r="H4" s="114"/>
      <c r="I4" s="114"/>
      <c r="J4" s="114"/>
      <c r="K4" s="114"/>
      <c r="L4" s="114"/>
      <c r="IV4" s="7"/>
    </row>
    <row r="5" spans="1:256" ht="13.5" customHeight="1">
      <c r="A5" s="106" t="s">
        <v>9</v>
      </c>
      <c r="B5" s="106"/>
      <c r="C5" s="105" t="s">
        <v>1</v>
      </c>
      <c r="D5" s="105"/>
      <c r="E5" s="105"/>
      <c r="F5" s="105"/>
      <c r="G5" s="105"/>
      <c r="H5" s="114"/>
      <c r="I5" s="114"/>
      <c r="J5" s="114"/>
      <c r="K5" s="114"/>
      <c r="L5" s="114"/>
      <c r="IV5" s="7"/>
    </row>
    <row r="6" spans="1:256" ht="11.25" customHeight="1">
      <c r="A6" s="106" t="s">
        <v>10</v>
      </c>
      <c r="B6" s="106"/>
      <c r="C6" s="105" t="s">
        <v>11</v>
      </c>
      <c r="D6" s="105"/>
      <c r="E6" s="105"/>
      <c r="F6" s="105"/>
      <c r="G6" s="105"/>
      <c r="H6" s="114"/>
      <c r="I6" s="114"/>
      <c r="J6" s="114"/>
      <c r="K6" s="114"/>
      <c r="L6" s="114"/>
      <c r="IV6" s="7"/>
    </row>
    <row r="7" spans="1:256" ht="12.75" customHeight="1">
      <c r="A7" s="106" t="s">
        <v>12</v>
      </c>
      <c r="B7" s="106"/>
      <c r="C7" s="105" t="s">
        <v>13</v>
      </c>
      <c r="D7" s="105"/>
      <c r="E7" s="105"/>
      <c r="F7" s="105"/>
      <c r="G7" s="105"/>
      <c r="H7" s="114"/>
      <c r="I7" s="114"/>
      <c r="J7" s="114"/>
      <c r="K7" s="114"/>
      <c r="L7" s="114"/>
      <c r="IV7" s="7"/>
    </row>
    <row r="8" spans="1:256" ht="12" customHeight="1">
      <c r="A8" s="106" t="s">
        <v>14</v>
      </c>
      <c r="B8" s="106"/>
      <c r="C8" s="6">
        <v>2011</v>
      </c>
      <c r="D8" s="8">
        <f>Sheet1!E194</f>
        <v>2012</v>
      </c>
      <c r="E8" s="109" t="s">
        <v>15</v>
      </c>
      <c r="F8" s="109"/>
      <c r="G8" s="109"/>
      <c r="H8" s="114"/>
      <c r="I8" s="114"/>
      <c r="J8" s="114"/>
      <c r="K8" s="114"/>
      <c r="L8" s="114"/>
      <c r="IV8" s="7"/>
    </row>
    <row r="9" spans="1:256" ht="13.5" customHeight="1">
      <c r="A9" s="106" t="s">
        <v>16</v>
      </c>
      <c r="B9" s="106"/>
      <c r="C9" s="105">
        <v>139893</v>
      </c>
      <c r="D9" s="105"/>
      <c r="E9" s="109"/>
      <c r="F9" s="109"/>
      <c r="G9" s="109"/>
      <c r="H9" s="114"/>
      <c r="I9" s="114"/>
      <c r="J9" s="114"/>
      <c r="K9" s="114"/>
      <c r="L9" s="114"/>
      <c r="IV9" s="7"/>
    </row>
    <row r="10" spans="1:256" ht="12" customHeight="1">
      <c r="A10" s="106" t="s">
        <v>17</v>
      </c>
      <c r="B10" s="106"/>
      <c r="C10" s="105">
        <v>2000</v>
      </c>
      <c r="D10" s="105"/>
      <c r="E10" s="109"/>
      <c r="F10" s="109"/>
      <c r="G10" s="109"/>
      <c r="H10" s="114"/>
      <c r="I10" s="114"/>
      <c r="J10" s="114"/>
      <c r="K10" s="114"/>
      <c r="L10" s="114"/>
      <c r="IV10" s="7"/>
    </row>
    <row r="11" spans="1:256" ht="15" customHeight="1">
      <c r="A11" s="106" t="s">
        <v>18</v>
      </c>
      <c r="B11" s="106"/>
      <c r="C11" s="105" t="s">
        <v>19</v>
      </c>
      <c r="D11" s="105"/>
      <c r="E11" s="107" t="s">
        <v>20</v>
      </c>
      <c r="F11" s="107"/>
      <c r="G11" s="107"/>
      <c r="H11" s="114"/>
      <c r="I11" s="114"/>
      <c r="J11" s="114"/>
      <c r="K11" s="114"/>
      <c r="L11" s="114"/>
      <c r="IV11" s="7"/>
    </row>
    <row r="12" spans="1:256" ht="15" customHeight="1">
      <c r="A12" s="106" t="s">
        <v>21</v>
      </c>
      <c r="B12" s="106"/>
      <c r="C12" s="108">
        <f>Sheet1!D199</f>
        <v>12</v>
      </c>
      <c r="D12" s="108"/>
      <c r="E12" s="107"/>
      <c r="F12" s="107"/>
      <c r="G12" s="107"/>
      <c r="H12" s="114"/>
      <c r="I12" s="114"/>
      <c r="J12" s="114"/>
      <c r="K12" s="114"/>
      <c r="L12" s="114"/>
      <c r="IV12" s="7"/>
    </row>
    <row r="13" spans="1:256" ht="15" customHeight="1">
      <c r="A13" s="100" t="s">
        <v>22</v>
      </c>
      <c r="B13" s="100"/>
      <c r="C13" s="100"/>
      <c r="D13" s="100"/>
      <c r="E13" s="100"/>
      <c r="F13" s="100"/>
      <c r="G13" s="100"/>
      <c r="H13" s="114"/>
      <c r="I13" s="114"/>
      <c r="J13" s="114"/>
      <c r="K13" s="114"/>
      <c r="L13" s="114"/>
      <c r="IV13" s="7"/>
    </row>
    <row r="14" spans="1:256" ht="24" customHeight="1">
      <c r="A14" s="9" t="s">
        <v>23</v>
      </c>
      <c r="B14" s="9" t="s">
        <v>24</v>
      </c>
      <c r="C14" s="10" t="s">
        <v>25</v>
      </c>
      <c r="D14" s="11" t="s">
        <v>26</v>
      </c>
      <c r="E14" s="12" t="s">
        <v>27</v>
      </c>
      <c r="F14" s="101" t="s">
        <v>28</v>
      </c>
      <c r="G14" s="101"/>
      <c r="H14" s="102" t="s">
        <v>29</v>
      </c>
      <c r="I14" s="102"/>
      <c r="J14" s="102"/>
      <c r="K14" s="102"/>
      <c r="L14" s="102"/>
      <c r="IV14" s="7"/>
    </row>
    <row r="15" spans="1:256" ht="15" customHeight="1">
      <c r="A15" s="13" t="str">
        <f>Sheet1!A156&amp;","&amp;Sheet1!B156</f>
        <v>MAR,2011</v>
      </c>
      <c r="B15" s="13" t="str">
        <f>Sheet1!C156&amp;","&amp;Sheet1!D156</f>
        <v>APR,2011</v>
      </c>
      <c r="C15" s="85">
        <v>8</v>
      </c>
      <c r="D15" s="14">
        <f>IF(Sheet1!F156&lt;Sheet1!G156,0,Sheet1!H156)</f>
        <v>2000</v>
      </c>
      <c r="E15" s="86">
        <v>2500</v>
      </c>
      <c r="F15" s="103"/>
      <c r="G15" s="103"/>
      <c r="H15" s="102"/>
      <c r="I15" s="102"/>
      <c r="J15" s="102"/>
      <c r="K15" s="102"/>
      <c r="L15" s="102"/>
      <c r="IV15" s="7"/>
    </row>
    <row r="16" spans="1:256" ht="12.75" customHeight="1">
      <c r="A16" s="13" t="str">
        <f>Sheet1!A157&amp;","&amp;Sheet1!B157</f>
        <v>APR,2011</v>
      </c>
      <c r="B16" s="13" t="str">
        <f>Sheet1!C157&amp;","&amp;Sheet1!D157</f>
        <v>MAY,2011</v>
      </c>
      <c r="C16" s="85">
        <f aca="true" t="shared" si="0" ref="C16:C23">C15</f>
        <v>8</v>
      </c>
      <c r="D16" s="14">
        <f>IF(Sheet1!F157&lt;Sheet1!G157,0,Sheet1!H157)</f>
        <v>2000</v>
      </c>
      <c r="E16" s="86"/>
      <c r="F16" s="96"/>
      <c r="G16" s="96"/>
      <c r="H16" s="104" t="s">
        <v>30</v>
      </c>
      <c r="I16" s="104"/>
      <c r="J16" s="104"/>
      <c r="K16" s="104"/>
      <c r="L16" s="104"/>
      <c r="IV16" s="7"/>
    </row>
    <row r="17" spans="1:256" ht="15" customHeight="1">
      <c r="A17" s="13" t="str">
        <f>Sheet1!A158&amp;","&amp;Sheet1!B158</f>
        <v>MAY,2011</v>
      </c>
      <c r="B17" s="13" t="str">
        <f>Sheet1!C158&amp;","&amp;Sheet1!D158</f>
        <v>JUN,2011</v>
      </c>
      <c r="C17" s="85">
        <f t="shared" si="0"/>
        <v>8</v>
      </c>
      <c r="D17" s="14">
        <f>IF(Sheet1!F158&lt;Sheet1!G158,0,Sheet1!H158)</f>
        <v>2000</v>
      </c>
      <c r="E17" s="86"/>
      <c r="F17" s="96"/>
      <c r="G17" s="96"/>
      <c r="H17" s="104"/>
      <c r="I17" s="104"/>
      <c r="J17" s="104"/>
      <c r="K17" s="104"/>
      <c r="L17" s="104"/>
      <c r="IV17" s="7"/>
    </row>
    <row r="18" spans="1:256" ht="15" customHeight="1">
      <c r="A18" s="13" t="str">
        <f>Sheet1!A159&amp;","&amp;Sheet1!B159</f>
        <v>JUN,2011</v>
      </c>
      <c r="B18" s="13" t="str">
        <f>Sheet1!C159&amp;","&amp;Sheet1!D159</f>
        <v>JUL,2011</v>
      </c>
      <c r="C18" s="85">
        <f t="shared" si="0"/>
        <v>8</v>
      </c>
      <c r="D18" s="14">
        <f>IF(Sheet1!F159&lt;Sheet1!G159,0,Sheet1!H159)</f>
        <v>2000</v>
      </c>
      <c r="E18" s="86"/>
      <c r="F18" s="96"/>
      <c r="G18" s="96"/>
      <c r="H18" s="98" t="s">
        <v>31</v>
      </c>
      <c r="I18" s="98"/>
      <c r="J18" s="98"/>
      <c r="K18" s="98"/>
      <c r="L18" s="98"/>
      <c r="IV18" s="7"/>
    </row>
    <row r="19" spans="1:256" ht="15" customHeight="1">
      <c r="A19" s="13" t="str">
        <f>Sheet1!A160&amp;","&amp;Sheet1!B160</f>
        <v>JUL,2011</v>
      </c>
      <c r="B19" s="13" t="str">
        <f>Sheet1!C160&amp;","&amp;Sheet1!D160</f>
        <v>AUG,2011</v>
      </c>
      <c r="C19" s="85">
        <f t="shared" si="0"/>
        <v>8</v>
      </c>
      <c r="D19" s="14">
        <f>IF(Sheet1!F160&lt;Sheet1!G160,0,Sheet1!H160)</f>
        <v>2000</v>
      </c>
      <c r="E19" s="86"/>
      <c r="F19" s="96"/>
      <c r="G19" s="96"/>
      <c r="H19" s="98"/>
      <c r="I19" s="98"/>
      <c r="J19" s="98"/>
      <c r="K19" s="98"/>
      <c r="L19" s="98"/>
      <c r="IV19" s="7"/>
    </row>
    <row r="20" spans="1:256" ht="15" customHeight="1">
      <c r="A20" s="13" t="str">
        <f>Sheet1!A161&amp;","&amp;Sheet1!B161</f>
        <v>AUG,2011</v>
      </c>
      <c r="B20" s="13" t="str">
        <f>Sheet1!C161&amp;","&amp;Sheet1!D161</f>
        <v>SEP,2011</v>
      </c>
      <c r="C20" s="85">
        <f t="shared" si="0"/>
        <v>8</v>
      </c>
      <c r="D20" s="14">
        <f>IF(Sheet1!F161&lt;Sheet1!G161,0,Sheet1!H161)</f>
        <v>2000</v>
      </c>
      <c r="E20" s="86"/>
      <c r="F20" s="96"/>
      <c r="G20" s="96"/>
      <c r="H20" s="99" t="s">
        <v>32</v>
      </c>
      <c r="I20" s="99"/>
      <c r="J20" s="99"/>
      <c r="K20" s="99"/>
      <c r="L20" s="99"/>
      <c r="IV20" s="7"/>
    </row>
    <row r="21" spans="1:256" ht="15" customHeight="1">
      <c r="A21" s="13" t="str">
        <f>Sheet1!A162&amp;","&amp;Sheet1!B162</f>
        <v>SEP,2011</v>
      </c>
      <c r="B21" s="13" t="str">
        <f>Sheet1!C162&amp;","&amp;Sheet1!D162</f>
        <v>OCT,2011</v>
      </c>
      <c r="C21" s="85">
        <f t="shared" si="0"/>
        <v>8</v>
      </c>
      <c r="D21" s="14">
        <f>IF(Sheet1!F162&lt;Sheet1!G162,0,Sheet1!H162)</f>
        <v>2000</v>
      </c>
      <c r="E21" s="86"/>
      <c r="F21" s="96"/>
      <c r="G21" s="96"/>
      <c r="H21" s="99"/>
      <c r="I21" s="99"/>
      <c r="J21" s="99"/>
      <c r="K21" s="99"/>
      <c r="L21" s="99"/>
      <c r="IV21" s="7"/>
    </row>
    <row r="22" spans="1:256" ht="15" customHeight="1">
      <c r="A22" s="13" t="str">
        <f>Sheet1!A163&amp;","&amp;Sheet1!B163</f>
        <v>OCT,2011</v>
      </c>
      <c r="B22" s="13" t="str">
        <f>Sheet1!C163&amp;","&amp;Sheet1!D163</f>
        <v>NOV,2011</v>
      </c>
      <c r="C22" s="85">
        <f t="shared" si="0"/>
        <v>8</v>
      </c>
      <c r="D22" s="14">
        <f>IF(Sheet1!F163&lt;Sheet1!G163,0,Sheet1!H163)</f>
        <v>2000</v>
      </c>
      <c r="E22" s="86"/>
      <c r="F22" s="96"/>
      <c r="G22" s="96"/>
      <c r="H22" s="99"/>
      <c r="I22" s="99"/>
      <c r="J22" s="99"/>
      <c r="K22" s="99"/>
      <c r="L22" s="99"/>
      <c r="IV22" s="7"/>
    </row>
    <row r="23" spans="1:256" ht="15" customHeight="1">
      <c r="A23" s="13" t="str">
        <f>Sheet1!A164&amp;","&amp;Sheet1!B164</f>
        <v>NOV,2011</v>
      </c>
      <c r="B23" s="13" t="str">
        <f>Sheet1!C164&amp;","&amp;Sheet1!D164</f>
        <v>DEC,2011</v>
      </c>
      <c r="C23" s="85">
        <v>8.6</v>
      </c>
      <c r="D23" s="14">
        <f>IF(Sheet1!F164&lt;Sheet1!G164,0,Sheet1!H164)</f>
        <v>2000</v>
      </c>
      <c r="E23" s="86"/>
      <c r="F23" s="96"/>
      <c r="G23" s="96"/>
      <c r="H23" s="99"/>
      <c r="I23" s="99"/>
      <c r="J23" s="99"/>
      <c r="K23" s="99"/>
      <c r="L23" s="99"/>
      <c r="IV23" s="7"/>
    </row>
    <row r="24" spans="1:256" ht="15" customHeight="1">
      <c r="A24" s="13" t="str">
        <f>Sheet1!A165&amp;","&amp;Sheet1!B165</f>
        <v>DEC,2011</v>
      </c>
      <c r="B24" s="13" t="str">
        <f>Sheet1!C165&amp;","&amp;Sheet1!D165</f>
        <v>JAN,2012</v>
      </c>
      <c r="C24" s="85">
        <v>8.6</v>
      </c>
      <c r="D24" s="14">
        <f>IF(Sheet1!F165&lt;Sheet1!G165,0,Sheet1!H165)</f>
        <v>2000</v>
      </c>
      <c r="E24" s="86"/>
      <c r="F24" s="96"/>
      <c r="G24" s="96"/>
      <c r="H24" s="99"/>
      <c r="I24" s="99"/>
      <c r="J24" s="99"/>
      <c r="K24" s="99"/>
      <c r="L24" s="99"/>
      <c r="IV24" s="7"/>
    </row>
    <row r="25" spans="1:256" ht="15" customHeight="1">
      <c r="A25" s="13" t="str">
        <f>Sheet1!A166&amp;","&amp;Sheet1!B166</f>
        <v>JAN,2012</v>
      </c>
      <c r="B25" s="13" t="str">
        <f>Sheet1!C166&amp;","&amp;Sheet1!D166</f>
        <v>FEB,2012</v>
      </c>
      <c r="C25" s="85">
        <f>C24</f>
        <v>8.6</v>
      </c>
      <c r="D25" s="14">
        <f>IF(Sheet1!F166&lt;Sheet1!G166,0,Sheet1!H166)</f>
        <v>2000</v>
      </c>
      <c r="E25" s="86"/>
      <c r="F25" s="96">
        <v>100000</v>
      </c>
      <c r="G25" s="96"/>
      <c r="H25" s="99"/>
      <c r="I25" s="99"/>
      <c r="J25" s="99"/>
      <c r="K25" s="99"/>
      <c r="L25" s="99"/>
      <c r="IV25" s="7"/>
    </row>
    <row r="26" spans="1:256" ht="15" customHeight="1">
      <c r="A26" s="13" t="str">
        <f>Sheet1!A167&amp;","&amp;Sheet1!B167</f>
        <v>FEB,2012</v>
      </c>
      <c r="B26" s="13" t="str">
        <f>Sheet1!C167&amp;","&amp;Sheet1!D167</f>
        <v>MAR,2012</v>
      </c>
      <c r="C26" s="85">
        <f>C25</f>
        <v>8.6</v>
      </c>
      <c r="D26" s="14">
        <f>IF(Sheet1!F167&lt;Sheet1!G167,0,Sheet1!H167)</f>
        <v>2000</v>
      </c>
      <c r="E26" s="86"/>
      <c r="F26" s="96"/>
      <c r="G26" s="96"/>
      <c r="H26" s="99"/>
      <c r="I26" s="99"/>
      <c r="J26" s="99"/>
      <c r="K26" s="99"/>
      <c r="L26" s="99"/>
      <c r="IV26" s="7"/>
    </row>
    <row r="30" spans="1:12" ht="15">
      <c r="A30" s="97"/>
      <c r="B30" s="97"/>
      <c r="C30" s="97"/>
      <c r="D30" s="97"/>
      <c r="E30" s="97"/>
      <c r="F30" s="97"/>
      <c r="G30" s="97"/>
      <c r="H30" s="97"/>
      <c r="I30" s="97"/>
      <c r="J30" s="97"/>
      <c r="K30" s="97"/>
      <c r="L30" s="97"/>
    </row>
  </sheetData>
  <sheetProtection password="DF4F" sheet="1" objects="1" scenarios="1"/>
  <mergeCells count="45">
    <mergeCell ref="A3:B3"/>
    <mergeCell ref="C3:G3"/>
    <mergeCell ref="H3:L13"/>
    <mergeCell ref="A4:B4"/>
    <mergeCell ref="C4:G4"/>
    <mergeCell ref="A5:B5"/>
    <mergeCell ref="A1:D1"/>
    <mergeCell ref="E1:H1"/>
    <mergeCell ref="I1:L1"/>
    <mergeCell ref="A2:L2"/>
    <mergeCell ref="A8:B8"/>
    <mergeCell ref="E8:G10"/>
    <mergeCell ref="A9:B9"/>
    <mergeCell ref="C9:D9"/>
    <mergeCell ref="A10:B10"/>
    <mergeCell ref="C5:G5"/>
    <mergeCell ref="A6:B6"/>
    <mergeCell ref="C6:G6"/>
    <mergeCell ref="A7:B7"/>
    <mergeCell ref="C7:G7"/>
    <mergeCell ref="C10:D10"/>
    <mergeCell ref="A11:B11"/>
    <mergeCell ref="C11:D11"/>
    <mergeCell ref="E11:G12"/>
    <mergeCell ref="A12:B12"/>
    <mergeCell ref="C12:D12"/>
    <mergeCell ref="H14:L15"/>
    <mergeCell ref="F15:G15"/>
    <mergeCell ref="F16:G16"/>
    <mergeCell ref="H16:L17"/>
    <mergeCell ref="F17:G17"/>
    <mergeCell ref="F24:G24"/>
    <mergeCell ref="F25:G25"/>
    <mergeCell ref="A13:G13"/>
    <mergeCell ref="F14:G14"/>
    <mergeCell ref="F26:G26"/>
    <mergeCell ref="A30:L30"/>
    <mergeCell ref="F18:G18"/>
    <mergeCell ref="H18:L19"/>
    <mergeCell ref="F19:G19"/>
    <mergeCell ref="F20:G20"/>
    <mergeCell ref="H20:L26"/>
    <mergeCell ref="F21:G21"/>
    <mergeCell ref="F22:G22"/>
    <mergeCell ref="F23:G23"/>
  </mergeCells>
  <dataValidations count="5">
    <dataValidation type="list" allowBlank="1" showErrorMessage="1" sqref="C11:D11">
      <formula1>"JAN,FEB,MAR,APR,MAY,JUN,JUL,AUG,SEP,OCT,NOV,DEC"</formula1>
      <formula2>0</formula2>
    </dataValidation>
    <dataValidation type="decimal" allowBlank="1" showErrorMessage="1" sqref="C15:G26">
      <formula1>0</formula1>
      <formula2>9.99999999999999E+27</formula2>
    </dataValidation>
    <dataValidation type="whole" allowBlank="1" showErrorMessage="1" sqref="C10:D10">
      <formula1>0</formula1>
      <formula2>9.99999999999999E+24</formula2>
    </dataValidation>
    <dataValidation type="whole" allowBlank="1" showErrorMessage="1" sqref="C9:D9">
      <formula1>0</formula1>
      <formula2>9.99999999999999E+38</formula2>
    </dataValidation>
    <dataValidation type="whole" allowBlank="1" showErrorMessage="1" sqref="C8">
      <formula1>0</formula1>
      <formula2>9.99999999999999E+32</formula2>
    </dataValidation>
  </dataValidations>
  <hyperlinks>
    <hyperlink ref="A1" r:id="rId1" display="som. bindas@yahoo.com"/>
    <hyperlink ref="I1" r:id="rId2" display="www.askwb.com"/>
  </hyperlinks>
  <printOptions/>
  <pageMargins left="0.7" right="0.7" top="0.75" bottom="0.75" header="0.5118055555555555" footer="0.5118055555555555"/>
  <pageSetup horizontalDpi="300" verticalDpi="300" orientation="portrait" paperSize="9" r:id="rId4"/>
  <drawing r:id="rId3"/>
</worksheet>
</file>

<file path=xl/worksheets/sheet2.xml><?xml version="1.0" encoding="utf-8"?>
<worksheet xmlns="http://schemas.openxmlformats.org/spreadsheetml/2006/main" xmlns:r="http://schemas.openxmlformats.org/officeDocument/2006/relationships">
  <sheetPr codeName="Sheet3"/>
  <dimension ref="A1:N40"/>
  <sheetViews>
    <sheetView showGridLines="0" zoomScalePageLayoutView="0" workbookViewId="0" topLeftCell="A1">
      <pane ySplit="1" topLeftCell="BM2" activePane="bottomLeft" state="frozen"/>
      <selection pane="topLeft" activeCell="A1" sqref="A1"/>
      <selection pane="bottomLeft" activeCell="A1" sqref="A1:E1"/>
    </sheetView>
  </sheetViews>
  <sheetFormatPr defaultColWidth="0" defaultRowHeight="15" zeroHeight="1"/>
  <cols>
    <col min="1" max="1" width="7.8515625" style="15" customWidth="1"/>
    <col min="2" max="2" width="6.28125" style="15" customWidth="1"/>
    <col min="3" max="3" width="11.140625" style="15" customWidth="1"/>
    <col min="4" max="4" width="1.7109375" style="15" customWidth="1"/>
    <col min="5" max="5" width="12.28125" style="15" customWidth="1"/>
    <col min="6" max="6" width="10.00390625" style="15" customWidth="1"/>
    <col min="7" max="7" width="12.7109375" style="15" customWidth="1"/>
    <col min="8" max="8" width="12.140625" style="15" customWidth="1"/>
    <col min="9" max="9" width="14.8515625" style="15" customWidth="1"/>
    <col min="10" max="10" width="7.8515625" style="15" customWidth="1"/>
    <col min="11" max="16384" width="0" style="15" hidden="1" customWidth="1"/>
  </cols>
  <sheetData>
    <row r="1" spans="1:13" ht="25.5" customHeight="1">
      <c r="A1" s="116" t="s">
        <v>0</v>
      </c>
      <c r="B1" s="116"/>
      <c r="C1" s="116"/>
      <c r="D1" s="116"/>
      <c r="E1" s="116"/>
      <c r="F1" s="66"/>
      <c r="G1" s="66"/>
      <c r="H1" s="95" t="s">
        <v>2</v>
      </c>
      <c r="I1" s="95"/>
      <c r="K1" s="16"/>
      <c r="L1" s="16"/>
      <c r="M1" s="17"/>
    </row>
    <row r="2" ht="14.25" customHeight="1">
      <c r="J2" s="121" t="s">
        <v>33</v>
      </c>
    </row>
    <row r="3" ht="15" customHeight="1">
      <c r="J3" s="121"/>
    </row>
    <row r="4" spans="1:10" ht="18.75" customHeight="1">
      <c r="A4" s="122" t="str">
        <f>UPPER(Sheet1!M175)</f>
        <v>OFFICE OF THE DISTRICT PRIMARY SCHOOL COUNCIL BURDWAN</v>
      </c>
      <c r="B4" s="122"/>
      <c r="C4" s="122"/>
      <c r="D4" s="122"/>
      <c r="E4" s="122"/>
      <c r="F4" s="122"/>
      <c r="G4" s="122"/>
      <c r="H4" s="122"/>
      <c r="I4" s="122"/>
      <c r="J4" s="121"/>
    </row>
    <row r="5" spans="1:10" ht="18" customHeight="1">
      <c r="A5" s="122" t="str">
        <f>UPPER(Sheet1!M176)</f>
        <v>DISTRICT:BURDWAN</v>
      </c>
      <c r="B5" s="122"/>
      <c r="C5" s="122"/>
      <c r="D5" s="122"/>
      <c r="E5" s="122"/>
      <c r="F5" s="122"/>
      <c r="G5" s="122"/>
      <c r="H5" s="122"/>
      <c r="I5" s="122"/>
      <c r="J5" s="121"/>
    </row>
    <row r="6" spans="1:10" ht="18" customHeight="1">
      <c r="A6" s="67"/>
      <c r="B6" s="67"/>
      <c r="C6" s="67"/>
      <c r="D6" s="67"/>
      <c r="E6" s="67"/>
      <c r="F6" s="67"/>
      <c r="G6" s="67"/>
      <c r="H6" s="67"/>
      <c r="I6" s="67"/>
      <c r="J6" s="121"/>
    </row>
    <row r="7" spans="1:14" ht="24" customHeight="1">
      <c r="A7" s="123" t="str">
        <f>UPPER(Sheet1!M177)</f>
        <v>STATEMENT OF G.P.FUND FOR THE FINANCIAL YEAR: 2011-2012</v>
      </c>
      <c r="B7" s="123"/>
      <c r="C7" s="123"/>
      <c r="D7" s="123"/>
      <c r="E7" s="123"/>
      <c r="F7" s="123"/>
      <c r="G7" s="123"/>
      <c r="H7" s="123"/>
      <c r="I7" s="123"/>
      <c r="J7" s="121"/>
      <c r="N7" s="18" t="s">
        <v>34</v>
      </c>
    </row>
    <row r="8" spans="1:14" ht="15" customHeight="1">
      <c r="A8" s="70"/>
      <c r="B8" s="70"/>
      <c r="C8" s="70"/>
      <c r="D8" s="70"/>
      <c r="E8" s="70"/>
      <c r="F8" s="70"/>
      <c r="G8" s="70"/>
      <c r="H8" s="70"/>
      <c r="I8" s="71"/>
      <c r="J8" s="121"/>
      <c r="N8" s="18" t="s">
        <v>34</v>
      </c>
    </row>
    <row r="9" spans="1:14" ht="18.75" customHeight="1">
      <c r="A9" s="124" t="s">
        <v>35</v>
      </c>
      <c r="B9" s="124"/>
      <c r="C9" s="124"/>
      <c r="D9" s="72" t="s">
        <v>34</v>
      </c>
      <c r="E9" s="89" t="str">
        <f>INPUT!C5</f>
        <v>Sri Somnath Das</v>
      </c>
      <c r="F9" s="89"/>
      <c r="G9" s="89"/>
      <c r="H9" s="89"/>
      <c r="I9" s="89"/>
      <c r="J9" s="121"/>
      <c r="N9" s="18" t="s">
        <v>34</v>
      </c>
    </row>
    <row r="10" spans="1:14" ht="18.75" customHeight="1">
      <c r="A10" s="124" t="s">
        <v>12</v>
      </c>
      <c r="B10" s="124"/>
      <c r="C10" s="124"/>
      <c r="D10" s="72" t="s">
        <v>34</v>
      </c>
      <c r="E10" s="89" t="str">
        <f>INPUT!C7</f>
        <v>Head Teacher, Durgapally J.B. School</v>
      </c>
      <c r="F10" s="89"/>
      <c r="G10" s="89"/>
      <c r="H10" s="89"/>
      <c r="I10" s="89"/>
      <c r="J10" s="121"/>
      <c r="N10" s="18" t="s">
        <v>34</v>
      </c>
    </row>
    <row r="11" spans="1:10" ht="18.75" customHeight="1">
      <c r="A11" s="89" t="s">
        <v>36</v>
      </c>
      <c r="B11" s="89"/>
      <c r="C11" s="89"/>
      <c r="D11" s="73" t="s">
        <v>34</v>
      </c>
      <c r="E11" s="89" t="str">
        <f>Sheet1!D192</f>
        <v>A1118 KATWA</v>
      </c>
      <c r="F11" s="89"/>
      <c r="G11" s="89"/>
      <c r="H11" s="89"/>
      <c r="I11" s="89"/>
      <c r="J11" s="121"/>
    </row>
    <row r="12" spans="1:10" ht="18.75" customHeight="1">
      <c r="A12" s="90" t="s">
        <v>37</v>
      </c>
      <c r="B12" s="90"/>
      <c r="C12" s="90"/>
      <c r="D12" s="72" t="s">
        <v>34</v>
      </c>
      <c r="E12" s="91" t="str">
        <f>Sheet1!C181</f>
        <v>Rs.1,39,893/-</v>
      </c>
      <c r="F12" s="91"/>
      <c r="G12" s="91"/>
      <c r="H12" s="91"/>
      <c r="I12" s="91"/>
      <c r="J12" s="121"/>
    </row>
    <row r="13" spans="1:9" ht="24">
      <c r="A13" s="92" t="s">
        <v>38</v>
      </c>
      <c r="B13" s="92"/>
      <c r="C13" s="74" t="s">
        <v>24</v>
      </c>
      <c r="D13" s="93" t="s">
        <v>26</v>
      </c>
      <c r="E13" s="93"/>
      <c r="F13" s="75" t="s">
        <v>27</v>
      </c>
      <c r="G13" s="75" t="s">
        <v>39</v>
      </c>
      <c r="H13" s="75" t="s">
        <v>40</v>
      </c>
      <c r="I13" s="75" t="s">
        <v>41</v>
      </c>
    </row>
    <row r="14" spans="1:9" ht="14.25">
      <c r="A14" s="117" t="str">
        <f>Sheet1!A156&amp;Sheet1!S156&amp;Sheet1!B156</f>
        <v>MAR,2011</v>
      </c>
      <c r="B14" s="117"/>
      <c r="C14" s="77" t="str">
        <f>Sheet1!C156&amp;Sheet1!S156&amp;Sheet1!D156</f>
        <v>APR,2011</v>
      </c>
      <c r="D14" s="94">
        <f>IF(Sheet1!I156&lt;1,"",Sheet1!I156)</f>
        <v>2000</v>
      </c>
      <c r="E14" s="94"/>
      <c r="F14" s="78">
        <f>IF(Sheet1!J156&lt;1,"",Sheet1!J156)</f>
        <v>2500</v>
      </c>
      <c r="G14" s="78">
        <f>IF(Sheet1!K156&lt;1,"",Sheet1!K156)</f>
        <v>4500</v>
      </c>
      <c r="H14" s="78">
        <f>IF(Sheet1!L156&lt;1,"",Sheet1!L156)</f>
      </c>
      <c r="I14" s="78">
        <f>IF(Sheet1!N156&lt;1,"",Sheet1!N156)</f>
        <v>144393</v>
      </c>
    </row>
    <row r="15" spans="1:9" ht="15" customHeight="1">
      <c r="A15" s="117" t="str">
        <f>Sheet1!A157&amp;Sheet1!S157&amp;Sheet1!B157</f>
        <v>APR,2011</v>
      </c>
      <c r="B15" s="117"/>
      <c r="C15" s="76" t="str">
        <f>Sheet1!C157&amp;Sheet1!S157&amp;Sheet1!D157</f>
        <v>MAY,2011</v>
      </c>
      <c r="D15" s="118">
        <f>IF(Sheet1!I157&lt;1,"",Sheet1!I157)</f>
        <v>2000</v>
      </c>
      <c r="E15" s="118"/>
      <c r="F15" s="79">
        <f>IF(Sheet1!J157&lt;1,"",Sheet1!J157)</f>
      </c>
      <c r="G15" s="79">
        <f>IF(Sheet1!K157&lt;1,"",Sheet1!K157)</f>
        <v>2000</v>
      </c>
      <c r="H15" s="79">
        <f>IF(Sheet1!L157&lt;1,"",Sheet1!L157)</f>
      </c>
      <c r="I15" s="79">
        <f>IF(Sheet1!N157&lt;1,"",Sheet1!N157)</f>
        <v>146393</v>
      </c>
    </row>
    <row r="16" spans="1:9" ht="15" customHeight="1">
      <c r="A16" s="117" t="str">
        <f>Sheet1!A158&amp;Sheet1!S158&amp;Sheet1!B158</f>
        <v>MAY,2011</v>
      </c>
      <c r="B16" s="117"/>
      <c r="C16" s="76" t="str">
        <f>Sheet1!C158&amp;Sheet1!S158&amp;Sheet1!D158</f>
        <v>JUN,2011</v>
      </c>
      <c r="D16" s="118">
        <f>IF(Sheet1!I158&lt;1,"",Sheet1!I158)</f>
        <v>2000</v>
      </c>
      <c r="E16" s="118"/>
      <c r="F16" s="79">
        <f>IF(Sheet1!J158&lt;1,"",Sheet1!J158)</f>
      </c>
      <c r="G16" s="79">
        <f>IF(Sheet1!K158&lt;1,"",Sheet1!K158)</f>
        <v>2000</v>
      </c>
      <c r="H16" s="79">
        <f>IF(Sheet1!L158&lt;1,"",Sheet1!L158)</f>
      </c>
      <c r="I16" s="79">
        <f>IF(Sheet1!N158&lt;1,"",Sheet1!N158)</f>
        <v>148393</v>
      </c>
    </row>
    <row r="17" spans="1:9" ht="15" customHeight="1">
      <c r="A17" s="117" t="str">
        <f>Sheet1!A159&amp;Sheet1!S159&amp;Sheet1!B159</f>
        <v>JUN,2011</v>
      </c>
      <c r="B17" s="117"/>
      <c r="C17" s="76" t="str">
        <f>Sheet1!C159&amp;Sheet1!S159&amp;Sheet1!D159</f>
        <v>JUL,2011</v>
      </c>
      <c r="D17" s="118">
        <f>IF(Sheet1!I159&lt;1,"",Sheet1!I159)</f>
        <v>2000</v>
      </c>
      <c r="E17" s="118"/>
      <c r="F17" s="79">
        <f>IF(Sheet1!J159&lt;1,"",Sheet1!J159)</f>
      </c>
      <c r="G17" s="79">
        <f>IF(Sheet1!K159&lt;1,"",Sheet1!K159)</f>
        <v>2000</v>
      </c>
      <c r="H17" s="79">
        <f>IF(Sheet1!L159&lt;1,"",Sheet1!L159)</f>
      </c>
      <c r="I17" s="79">
        <f>IF(Sheet1!N159&lt;1,"",Sheet1!N159)</f>
        <v>150393</v>
      </c>
    </row>
    <row r="18" spans="1:9" ht="15" customHeight="1">
      <c r="A18" s="117" t="str">
        <f>Sheet1!A160&amp;Sheet1!S160&amp;Sheet1!B160</f>
        <v>JUL,2011</v>
      </c>
      <c r="B18" s="117"/>
      <c r="C18" s="76" t="str">
        <f>Sheet1!C160&amp;Sheet1!S160&amp;Sheet1!D160</f>
        <v>AUG,2011</v>
      </c>
      <c r="D18" s="118">
        <f>IF(Sheet1!I160&lt;1,"",Sheet1!I160)</f>
        <v>2000</v>
      </c>
      <c r="E18" s="118"/>
      <c r="F18" s="79">
        <f>IF(Sheet1!J160&lt;1,"",Sheet1!J160)</f>
      </c>
      <c r="G18" s="79">
        <f>IF(Sheet1!K160&lt;1,"",Sheet1!K160)</f>
        <v>2000</v>
      </c>
      <c r="H18" s="79">
        <f>IF(Sheet1!L160&lt;1,"",Sheet1!L160)</f>
      </c>
      <c r="I18" s="79">
        <f>IF(Sheet1!N160&lt;1,"",Sheet1!N160)</f>
        <v>152393</v>
      </c>
    </row>
    <row r="19" spans="1:9" ht="15" customHeight="1">
      <c r="A19" s="117" t="str">
        <f>Sheet1!A161&amp;Sheet1!S161&amp;Sheet1!B161</f>
        <v>AUG,2011</v>
      </c>
      <c r="B19" s="117"/>
      <c r="C19" s="76" t="str">
        <f>Sheet1!C161&amp;Sheet1!S161&amp;Sheet1!D161</f>
        <v>SEP,2011</v>
      </c>
      <c r="D19" s="118">
        <f>IF(Sheet1!I161&lt;1,"",Sheet1!I161)</f>
        <v>2000</v>
      </c>
      <c r="E19" s="118"/>
      <c r="F19" s="79">
        <f>IF(Sheet1!J161&lt;1,"",Sheet1!J161)</f>
      </c>
      <c r="G19" s="79">
        <f>IF(Sheet1!K161&lt;1,"",Sheet1!K161)</f>
        <v>2000</v>
      </c>
      <c r="H19" s="79">
        <f>IF(Sheet1!L161&lt;1,"",Sheet1!L161)</f>
      </c>
      <c r="I19" s="79">
        <f>IF(Sheet1!N161&lt;1,"",Sheet1!N161)</f>
        <v>154393</v>
      </c>
    </row>
    <row r="20" spans="1:9" ht="15" customHeight="1">
      <c r="A20" s="117" t="str">
        <f>Sheet1!A162&amp;Sheet1!S162&amp;Sheet1!B162</f>
        <v>SEP,2011</v>
      </c>
      <c r="B20" s="117"/>
      <c r="C20" s="76" t="str">
        <f>Sheet1!C162&amp;Sheet1!S162&amp;Sheet1!D162</f>
        <v>OCT,2011</v>
      </c>
      <c r="D20" s="118">
        <f>IF(Sheet1!I162&lt;1,"",Sheet1!I162)</f>
        <v>2000</v>
      </c>
      <c r="E20" s="118"/>
      <c r="F20" s="79">
        <f>IF(Sheet1!J162&lt;1,"",Sheet1!J162)</f>
      </c>
      <c r="G20" s="79">
        <f>IF(Sheet1!K162&lt;1,"",Sheet1!K162)</f>
        <v>2000</v>
      </c>
      <c r="H20" s="79">
        <f>IF(Sheet1!L162&lt;1,"",Sheet1!L162)</f>
      </c>
      <c r="I20" s="79">
        <f>IF(Sheet1!N162&lt;1,"",Sheet1!N162)</f>
        <v>156393</v>
      </c>
    </row>
    <row r="21" spans="1:9" ht="15" customHeight="1">
      <c r="A21" s="117" t="str">
        <f>Sheet1!A163&amp;Sheet1!S163&amp;Sheet1!B163</f>
        <v>OCT,2011</v>
      </c>
      <c r="B21" s="117"/>
      <c r="C21" s="76" t="str">
        <f>Sheet1!C163&amp;Sheet1!S163&amp;Sheet1!D163</f>
        <v>NOV,2011</v>
      </c>
      <c r="D21" s="118">
        <f>IF(Sheet1!I163&lt;1,"",Sheet1!I163)</f>
        <v>2000</v>
      </c>
      <c r="E21" s="118"/>
      <c r="F21" s="79">
        <f>IF(Sheet1!J163&lt;1,"",Sheet1!J163)</f>
      </c>
      <c r="G21" s="79">
        <f>IF(Sheet1!K163&lt;1,"",Sheet1!K163)</f>
        <v>2000</v>
      </c>
      <c r="H21" s="79">
        <f>IF(Sheet1!L163&lt;1,"",Sheet1!L163)</f>
      </c>
      <c r="I21" s="79">
        <f>IF(Sheet1!N163&lt;1,"",Sheet1!N163)</f>
        <v>158393</v>
      </c>
    </row>
    <row r="22" spans="1:10" ht="15" customHeight="1">
      <c r="A22" s="117" t="str">
        <f>Sheet1!A164&amp;Sheet1!S164&amp;Sheet1!B164</f>
        <v>NOV,2011</v>
      </c>
      <c r="B22" s="117"/>
      <c r="C22" s="76" t="str">
        <f>Sheet1!C164&amp;Sheet1!S164&amp;Sheet1!D164</f>
        <v>DEC,2011</v>
      </c>
      <c r="D22" s="118">
        <f>IF(Sheet1!I164&lt;1,"",Sheet1!I164)</f>
        <v>2000</v>
      </c>
      <c r="E22" s="118"/>
      <c r="F22" s="79">
        <f>IF(Sheet1!J164&lt;1,"",Sheet1!J164)</f>
      </c>
      <c r="G22" s="79">
        <f>IF(Sheet1!K164&lt;1,"",Sheet1!K164)</f>
        <v>2000</v>
      </c>
      <c r="H22" s="79">
        <f>IF(Sheet1!L164&lt;1,"",Sheet1!L164)</f>
      </c>
      <c r="I22" s="79">
        <f>IF(Sheet1!N164&lt;1,"",Sheet1!N164)</f>
        <v>160393</v>
      </c>
      <c r="J22" s="19"/>
    </row>
    <row r="23" spans="1:9" ht="15" customHeight="1">
      <c r="A23" s="117" t="str">
        <f>Sheet1!A165&amp;Sheet1!S165&amp;Sheet1!B165</f>
        <v>DEC,2011</v>
      </c>
      <c r="B23" s="117"/>
      <c r="C23" s="76" t="str">
        <f>Sheet1!C165&amp;Sheet1!S165&amp;Sheet1!D165</f>
        <v>JAN,2012</v>
      </c>
      <c r="D23" s="118">
        <f>IF(Sheet1!I165&lt;1,"",Sheet1!I165)</f>
        <v>2000</v>
      </c>
      <c r="E23" s="118"/>
      <c r="F23" s="79">
        <f>IF(Sheet1!J165&lt;1,"",Sheet1!J165)</f>
      </c>
      <c r="G23" s="79">
        <f>IF(Sheet1!K165&lt;1,"",Sheet1!K165)</f>
        <v>2000</v>
      </c>
      <c r="H23" s="79">
        <f>IF(Sheet1!L165&lt;1,"",Sheet1!L165)</f>
      </c>
      <c r="I23" s="79">
        <f>IF(Sheet1!N165&lt;1,"",Sheet1!N165)</f>
        <v>162393</v>
      </c>
    </row>
    <row r="24" spans="1:9" ht="15" customHeight="1">
      <c r="A24" s="117" t="str">
        <f>Sheet1!A166&amp;Sheet1!S166&amp;Sheet1!B166</f>
        <v>JAN,2012</v>
      </c>
      <c r="B24" s="117"/>
      <c r="C24" s="76" t="str">
        <f>Sheet1!C166&amp;Sheet1!S166&amp;Sheet1!D166</f>
        <v>FEB,2012</v>
      </c>
      <c r="D24" s="118">
        <f>IF(Sheet1!I166&lt;1,"",Sheet1!I166)</f>
        <v>2000</v>
      </c>
      <c r="E24" s="118"/>
      <c r="F24" s="79">
        <f>IF(Sheet1!J166&lt;1,"",Sheet1!J166)</f>
      </c>
      <c r="G24" s="79">
        <f>IF(Sheet1!K166&lt;1,"",Sheet1!K166)</f>
        <v>2000</v>
      </c>
      <c r="H24" s="79">
        <f>IF(Sheet1!L166&lt;1,"",Sheet1!L166)</f>
        <v>100000</v>
      </c>
      <c r="I24" s="79">
        <f>IF(Sheet1!N166&lt;1,"",Sheet1!N166)</f>
        <v>64393</v>
      </c>
    </row>
    <row r="25" spans="1:10" ht="14.25">
      <c r="A25" s="117" t="str">
        <f>Sheet1!A167&amp;Sheet1!S167&amp;Sheet1!B167</f>
        <v>FEB,2012</v>
      </c>
      <c r="B25" s="117"/>
      <c r="C25" s="76" t="str">
        <f>Sheet1!C167&amp;Sheet1!S167&amp;Sheet1!D167</f>
        <v>MAR,2012</v>
      </c>
      <c r="D25" s="118">
        <f>IF(Sheet1!I167&lt;1,"",Sheet1!I167)</f>
        <v>2000</v>
      </c>
      <c r="E25" s="118"/>
      <c r="F25" s="79">
        <f>IF(Sheet1!J167&lt;1,"",Sheet1!J167)</f>
      </c>
      <c r="G25" s="79">
        <f>IF(Sheet1!K167&lt;1,"",Sheet1!K167)</f>
        <v>2000</v>
      </c>
      <c r="H25" s="79">
        <f>IF(Sheet1!L167&lt;1,"",Sheet1!L167)</f>
      </c>
      <c r="I25" s="79">
        <f>IF(Sheet1!N167&lt;1,"",Sheet1!N167)</f>
        <v>66393</v>
      </c>
      <c r="J25" s="19"/>
    </row>
    <row r="26" spans="1:10" ht="15" customHeight="1">
      <c r="A26" s="117" t="s">
        <v>42</v>
      </c>
      <c r="B26" s="117"/>
      <c r="C26" s="117"/>
      <c r="D26" s="118">
        <f>IF(Sheet1!I168&lt;1,"",Sheet1!I168)</f>
        <v>24000</v>
      </c>
      <c r="E26" s="118"/>
      <c r="F26" s="79">
        <f>IF(Sheet1!J168&lt;1,"",Sheet1!J168)</f>
        <v>2500</v>
      </c>
      <c r="G26" s="79">
        <f>IF(Sheet1!K168&lt;1,"",Sheet1!K168)</f>
        <v>26500</v>
      </c>
      <c r="H26" s="79">
        <f>IF(Sheet1!L168&lt;1,"",Sheet1!L168)</f>
        <v>100000</v>
      </c>
      <c r="I26" s="79">
        <f>IF(Sheet1!N168&lt;1,"",Sheet1!N168)</f>
        <v>1664716</v>
      </c>
      <c r="J26" s="19"/>
    </row>
    <row r="27" spans="1:10" ht="15" customHeight="1">
      <c r="A27" s="80">
        <f>Sheet1!A169&amp;Sheet1!S169&amp;Sheet1!B169</f>
      </c>
      <c r="B27" s="80"/>
      <c r="C27" s="71"/>
      <c r="D27" s="71"/>
      <c r="E27" s="71"/>
      <c r="F27" s="71"/>
      <c r="G27" s="71"/>
      <c r="H27" s="71"/>
      <c r="I27" s="71"/>
      <c r="J27" s="19"/>
    </row>
    <row r="28" spans="1:9" ht="14.25">
      <c r="A28" s="119" t="s">
        <v>43</v>
      </c>
      <c r="B28" s="119"/>
      <c r="C28" s="119"/>
      <c r="D28" s="119"/>
      <c r="E28" s="119"/>
      <c r="F28" s="119"/>
      <c r="G28" s="119"/>
      <c r="H28" s="119"/>
      <c r="I28" s="119"/>
    </row>
    <row r="29" spans="1:9" s="68" customFormat="1" ht="18.75" customHeight="1">
      <c r="A29" s="120" t="str">
        <f>Sheet1!A195&amp;Sheet1!P154</f>
        <v>Opening Balance for the financial Year </v>
      </c>
      <c r="B29" s="120"/>
      <c r="C29" s="120"/>
      <c r="D29" s="120"/>
      <c r="E29" s="120"/>
      <c r="F29" s="120"/>
      <c r="G29" s="120"/>
      <c r="H29" s="120"/>
      <c r="I29" s="69" t="str">
        <f>Sheet1!C181</f>
        <v>Rs.1,39,893/-</v>
      </c>
    </row>
    <row r="30" spans="1:9" s="68" customFormat="1" ht="18.75" customHeight="1">
      <c r="A30" s="120" t="s">
        <v>44</v>
      </c>
      <c r="B30" s="120"/>
      <c r="C30" s="120"/>
      <c r="D30" s="120"/>
      <c r="E30" s="120"/>
      <c r="F30" s="120"/>
      <c r="G30" s="120"/>
      <c r="H30" s="120"/>
      <c r="I30" s="81" t="str">
        <f>Sheet1!C182</f>
        <v>Rs.26,500/-</v>
      </c>
    </row>
    <row r="31" spans="1:9" s="68" customFormat="1" ht="18.75" customHeight="1">
      <c r="A31" s="120" t="s">
        <v>45</v>
      </c>
      <c r="B31" s="120"/>
      <c r="C31" s="120"/>
      <c r="D31" s="120"/>
      <c r="E31" s="120"/>
      <c r="F31" s="120"/>
      <c r="G31" s="120"/>
      <c r="H31" s="120"/>
      <c r="I31" s="81" t="str">
        <f>Sheet1!C183</f>
        <v>Rs.1,00,000/-</v>
      </c>
    </row>
    <row r="32" spans="1:9" s="68" customFormat="1" ht="18.75" customHeight="1">
      <c r="A32" s="120" t="s">
        <v>46</v>
      </c>
      <c r="B32" s="120"/>
      <c r="C32" s="120"/>
      <c r="D32" s="120"/>
      <c r="E32" s="120"/>
      <c r="F32" s="120"/>
      <c r="G32" s="120"/>
      <c r="H32" s="120"/>
      <c r="I32" s="81" t="str">
        <f>Sheet1!C184</f>
        <v>Rs.11,325/-</v>
      </c>
    </row>
    <row r="33" spans="1:9" s="68" customFormat="1" ht="18.75" customHeight="1">
      <c r="A33" s="120" t="s">
        <v>47</v>
      </c>
      <c r="B33" s="120"/>
      <c r="C33" s="120"/>
      <c r="D33" s="120"/>
      <c r="E33" s="120"/>
      <c r="F33" s="120"/>
      <c r="G33" s="120"/>
      <c r="H33" s="120"/>
      <c r="I33" s="69" t="str">
        <f>Sheet1!C185</f>
        <v>Rs.77,718/-</v>
      </c>
    </row>
    <row r="34" spans="1:9" ht="14.25">
      <c r="A34" s="87" t="str">
        <f>Sheet1!B10</f>
        <v>Rupees (Seventy Seven Thousand Seven Hundred Eighteen)  Only</v>
      </c>
      <c r="B34" s="87"/>
      <c r="C34" s="87"/>
      <c r="D34" s="87"/>
      <c r="E34" s="87"/>
      <c r="F34" s="87"/>
      <c r="G34" s="87"/>
      <c r="H34" s="87"/>
      <c r="I34" s="82"/>
    </row>
    <row r="35" spans="1:9" ht="14.25">
      <c r="A35" s="83"/>
      <c r="B35" s="83"/>
      <c r="C35" s="83"/>
      <c r="D35" s="83"/>
      <c r="E35" s="83"/>
      <c r="F35" s="83"/>
      <c r="G35" s="83"/>
      <c r="H35" s="83"/>
      <c r="I35" s="83"/>
    </row>
    <row r="36" spans="1:9" ht="14.25">
      <c r="A36" s="88" t="s">
        <v>119</v>
      </c>
      <c r="B36" s="88"/>
      <c r="C36" s="88"/>
      <c r="D36" s="83"/>
      <c r="E36" s="83"/>
      <c r="F36" s="83"/>
      <c r="G36" s="83"/>
      <c r="H36" s="83"/>
      <c r="I36" s="83"/>
    </row>
    <row r="37" spans="1:9" ht="14.25">
      <c r="A37" s="83"/>
      <c r="B37" s="83"/>
      <c r="C37" s="83"/>
      <c r="D37" s="84"/>
      <c r="E37" s="83"/>
      <c r="F37" s="83"/>
      <c r="G37" s="83"/>
      <c r="H37" s="115" t="s">
        <v>48</v>
      </c>
      <c r="I37" s="115"/>
    </row>
    <row r="38" spans="1:9" ht="14.25" hidden="1">
      <c r="A38" s="68"/>
      <c r="B38" s="68"/>
      <c r="C38" s="68"/>
      <c r="D38" s="68"/>
      <c r="E38" s="68"/>
      <c r="F38" s="68"/>
      <c r="G38" s="68"/>
      <c r="H38" s="68"/>
      <c r="I38" s="68"/>
    </row>
    <row r="39" spans="1:9" ht="14.25" hidden="1">
      <c r="A39" s="68"/>
      <c r="B39" s="68"/>
      <c r="C39" s="68"/>
      <c r="D39" s="68"/>
      <c r="E39" s="68"/>
      <c r="F39" s="68"/>
      <c r="G39" s="68"/>
      <c r="H39" s="68"/>
      <c r="I39" s="68"/>
    </row>
    <row r="40" spans="1:9" ht="14.25">
      <c r="A40" s="68"/>
      <c r="B40" s="68"/>
      <c r="C40" s="68"/>
      <c r="D40" s="68"/>
      <c r="E40" s="68"/>
      <c r="F40" s="68"/>
      <c r="G40" s="68"/>
      <c r="H40" s="68"/>
      <c r="I40" s="68"/>
    </row>
  </sheetData>
  <sheetProtection password="DF4F" sheet="1" objects="1" scenarios="1"/>
  <mergeCells count="51">
    <mergeCell ref="H1:I1"/>
    <mergeCell ref="J2:J12"/>
    <mergeCell ref="A4:I4"/>
    <mergeCell ref="A5:I5"/>
    <mergeCell ref="A7:I7"/>
    <mergeCell ref="A9:C9"/>
    <mergeCell ref="E9:I9"/>
    <mergeCell ref="A10:C10"/>
    <mergeCell ref="E10:I10"/>
    <mergeCell ref="A11:C11"/>
    <mergeCell ref="A17:B17"/>
    <mergeCell ref="D17:E17"/>
    <mergeCell ref="E11:I11"/>
    <mergeCell ref="A12:C12"/>
    <mergeCell ref="E12:I12"/>
    <mergeCell ref="A13:B13"/>
    <mergeCell ref="D13:E13"/>
    <mergeCell ref="A14:B14"/>
    <mergeCell ref="D14:E14"/>
    <mergeCell ref="A15:B15"/>
    <mergeCell ref="D15:E15"/>
    <mergeCell ref="A16:B16"/>
    <mergeCell ref="D16:E16"/>
    <mergeCell ref="A24:B24"/>
    <mergeCell ref="D24:E24"/>
    <mergeCell ref="A18:B18"/>
    <mergeCell ref="D18:E18"/>
    <mergeCell ref="A19:B19"/>
    <mergeCell ref="D19:E19"/>
    <mergeCell ref="A20:B20"/>
    <mergeCell ref="D20:E20"/>
    <mergeCell ref="A34:H34"/>
    <mergeCell ref="A36:C36"/>
    <mergeCell ref="A21:B21"/>
    <mergeCell ref="D21:E21"/>
    <mergeCell ref="A22:B22"/>
    <mergeCell ref="D22:E22"/>
    <mergeCell ref="A30:H30"/>
    <mergeCell ref="A31:H31"/>
    <mergeCell ref="A23:B23"/>
    <mergeCell ref="D23:E23"/>
    <mergeCell ref="H37:I37"/>
    <mergeCell ref="A1:E1"/>
    <mergeCell ref="A26:C26"/>
    <mergeCell ref="D26:E26"/>
    <mergeCell ref="A28:I28"/>
    <mergeCell ref="A29:H29"/>
    <mergeCell ref="A25:B25"/>
    <mergeCell ref="D25:E25"/>
    <mergeCell ref="A32:H32"/>
    <mergeCell ref="A33:H33"/>
  </mergeCells>
  <hyperlinks>
    <hyperlink ref="A1" r:id="rId1" display="som. bindas@yahoo.com"/>
    <hyperlink ref="H1" r:id="rId2" display="www.askwb.com"/>
  </hyperlinks>
  <printOptions horizontalCentered="1" verticalCentered="1"/>
  <pageMargins left="0.56" right="0.36" top="0.3937007874015748" bottom="0.984251968503937" header="0.5118110236220472" footer="0.5118110236220472"/>
  <pageSetup horizontalDpi="300" verticalDpi="300" orientation="portrait" paperSize="9" r:id="rId4"/>
  <drawing r:id="rId3"/>
</worksheet>
</file>

<file path=xl/worksheets/sheet3.xml><?xml version="1.0" encoding="utf-8"?>
<worksheet xmlns="http://schemas.openxmlformats.org/spreadsheetml/2006/main" xmlns:r="http://schemas.openxmlformats.org/officeDocument/2006/relationships">
  <sheetPr codeName="Sheet4"/>
  <dimension ref="A2:BR200"/>
  <sheetViews>
    <sheetView zoomScalePageLayoutView="0" workbookViewId="0" topLeftCell="BS148">
      <selection activeCell="BR148" sqref="A1:BR16384"/>
    </sheetView>
  </sheetViews>
  <sheetFormatPr defaultColWidth="11.7109375" defaultRowHeight="15"/>
  <cols>
    <col min="1" max="1" width="5.28125" style="20" hidden="1" customWidth="1"/>
    <col min="2" max="2" width="6.00390625" style="20" hidden="1" customWidth="1"/>
    <col min="3" max="3" width="6.140625" style="20" hidden="1" customWidth="1"/>
    <col min="4" max="4" width="5.28125" style="20" hidden="1" customWidth="1"/>
    <col min="5" max="5" width="6.8515625" style="20" hidden="1" customWidth="1"/>
    <col min="6" max="8" width="5.57421875" style="20" hidden="1" customWidth="1"/>
    <col min="9" max="9" width="5.8515625" style="20" hidden="1" customWidth="1"/>
    <col min="10" max="10" width="6.57421875" style="20" hidden="1" customWidth="1"/>
    <col min="11" max="11" width="5.57421875" style="20" hidden="1" customWidth="1"/>
    <col min="12" max="12" width="6.8515625" style="20" hidden="1" customWidth="1"/>
    <col min="13" max="13" width="8.140625" style="20" hidden="1" customWidth="1"/>
    <col min="14" max="14" width="5.57421875" style="20" hidden="1" customWidth="1"/>
    <col min="15" max="15" width="7.140625" style="20" hidden="1" customWidth="1"/>
    <col min="16" max="17" width="5.57421875" style="20" hidden="1" customWidth="1"/>
    <col min="18" max="18" width="6.57421875" style="20" hidden="1" customWidth="1"/>
    <col min="19" max="22" width="5.57421875" style="20" hidden="1" customWidth="1"/>
    <col min="23" max="70" width="0" style="20" hidden="1" customWidth="1"/>
    <col min="71" max="16384" width="11.7109375" style="20" customWidth="1"/>
  </cols>
  <sheetData>
    <row r="1" ht="14.25" hidden="1"/>
    <row r="2" spans="2:14" ht="14.25" hidden="1">
      <c r="B2" s="21"/>
      <c r="J2" s="20">
        <v>0</v>
      </c>
      <c r="M2" s="20">
        <f aca="true" t="shared" si="0" ref="M2:M33">IF(L2="",""," ")</f>
      </c>
      <c r="N2" s="20">
        <f aca="true" t="shared" si="1" ref="N2:N33">CONCATENATE(K2,M2,L2)</f>
      </c>
    </row>
    <row r="3" spans="1:14" ht="15" hidden="1">
      <c r="A3" s="22" t="s">
        <v>49</v>
      </c>
      <c r="B3" s="23">
        <f>Sheet1!A185</f>
        <v>77718</v>
      </c>
      <c r="C3" s="21"/>
      <c r="F3" s="20">
        <f>ROUNDDOWN(B5,-1)</f>
        <v>77710</v>
      </c>
      <c r="G3" s="24">
        <f>+B3-F3</f>
        <v>8</v>
      </c>
      <c r="I3" s="22" t="s">
        <v>50</v>
      </c>
      <c r="J3" s="20">
        <v>1</v>
      </c>
      <c r="K3" s="22" t="s">
        <v>51</v>
      </c>
      <c r="M3" s="20">
        <f t="shared" si="0"/>
      </c>
      <c r="N3" s="20" t="str">
        <f t="shared" si="1"/>
        <v>One</v>
      </c>
    </row>
    <row r="4" spans="5:14" ht="15" hidden="1">
      <c r="E4" s="21"/>
      <c r="F4" s="20">
        <f>ROUNDDOWN(B5,-2)</f>
        <v>77700</v>
      </c>
      <c r="G4" s="20">
        <f>+B5-F4</f>
        <v>18</v>
      </c>
      <c r="H4" s="20">
        <f>ROUNDDOWN(G4/10,0)</f>
        <v>1</v>
      </c>
      <c r="J4" s="20">
        <v>2</v>
      </c>
      <c r="K4" s="22" t="s">
        <v>52</v>
      </c>
      <c r="M4" s="20">
        <f t="shared" si="0"/>
      </c>
      <c r="N4" s="20" t="str">
        <f t="shared" si="1"/>
        <v>Two</v>
      </c>
    </row>
    <row r="5" spans="2:14" ht="15" hidden="1">
      <c r="B5" s="20">
        <f>IF(B3&lt;1000000000,ROUNDDOWN(B3,0),0)</f>
        <v>77718</v>
      </c>
      <c r="C5" s="21">
        <f>B3-B5</f>
        <v>0</v>
      </c>
      <c r="F5" s="20">
        <f>ROUNDDOWN(B5,-3)</f>
        <v>77000</v>
      </c>
      <c r="G5" s="20">
        <f>+B5-F5-G4</f>
        <v>700</v>
      </c>
      <c r="H5" s="20">
        <f>ROUND(G5/100,0)</f>
        <v>7</v>
      </c>
      <c r="I5" s="22" t="s">
        <v>53</v>
      </c>
      <c r="J5" s="20">
        <v>3</v>
      </c>
      <c r="K5" s="22" t="s">
        <v>54</v>
      </c>
      <c r="M5" s="20">
        <f t="shared" si="0"/>
      </c>
      <c r="N5" s="20" t="str">
        <f t="shared" si="1"/>
        <v>Three</v>
      </c>
    </row>
    <row r="6" spans="3:14" ht="15" hidden="1">
      <c r="C6" s="20">
        <f>ROUND(C5*100,0)</f>
        <v>0</v>
      </c>
      <c r="F6" s="20">
        <f>ROUNDDOWN(B5,-5)</f>
        <v>0</v>
      </c>
      <c r="G6" s="20">
        <f>+B5-F6-G5-G4</f>
        <v>77000</v>
      </c>
      <c r="H6" s="20">
        <f>ROUND(G6/1000,0)</f>
        <v>77</v>
      </c>
      <c r="I6" s="22" t="s">
        <v>55</v>
      </c>
      <c r="J6" s="20">
        <v>4</v>
      </c>
      <c r="K6" s="22" t="s">
        <v>56</v>
      </c>
      <c r="M6" s="20">
        <f t="shared" si="0"/>
      </c>
      <c r="N6" s="20" t="str">
        <f t="shared" si="1"/>
        <v>Four</v>
      </c>
    </row>
    <row r="7" spans="2:14" ht="15" hidden="1">
      <c r="B7" s="25" t="s">
        <v>57</v>
      </c>
      <c r="C7" s="22" t="s">
        <v>58</v>
      </c>
      <c r="F7" s="20">
        <f>ROUNDDOWN(B5,-7)</f>
        <v>0</v>
      </c>
      <c r="G7" s="20">
        <f>B5-F7-G6-G5-G4</f>
        <v>0</v>
      </c>
      <c r="H7" s="20">
        <f>ROUND(G7/100000,0)</f>
        <v>0</v>
      </c>
      <c r="I7" s="22" t="s">
        <v>59</v>
      </c>
      <c r="J7" s="20">
        <v>5</v>
      </c>
      <c r="K7" s="22" t="s">
        <v>60</v>
      </c>
      <c r="M7" s="20">
        <f t="shared" si="0"/>
      </c>
      <c r="N7" s="20" t="str">
        <f t="shared" si="1"/>
        <v>Five</v>
      </c>
    </row>
    <row r="8" spans="2:14" ht="15" hidden="1">
      <c r="B8" s="20" t="str">
        <f>IF(B3=0,"",IF(C5=0,B7&amp;B9&amp;C9&amp;D9&amp;E9&amp;F9&amp;I9,B7&amp;B9&amp;C9&amp;D9&amp;E9&amp;F9&amp;I3&amp;G9&amp;I9))</f>
        <v> Seventy Seven Thousand Seven Hundred Eighteen)  Only</v>
      </c>
      <c r="F8" s="20">
        <f>ROUNDDOWN(B5,-9)</f>
        <v>0</v>
      </c>
      <c r="G8" s="20">
        <f>B5-F8-G7-G6-G5-G4</f>
        <v>0</v>
      </c>
      <c r="H8" s="20">
        <f>ROUND(G8/10000000,0)</f>
        <v>0</v>
      </c>
      <c r="I8" s="22" t="s">
        <v>61</v>
      </c>
      <c r="J8" s="20">
        <v>6</v>
      </c>
      <c r="K8" s="22" t="s">
        <v>62</v>
      </c>
      <c r="M8" s="20">
        <f t="shared" si="0"/>
      </c>
      <c r="N8" s="20" t="str">
        <f t="shared" si="1"/>
        <v>Six</v>
      </c>
    </row>
    <row r="9" spans="2:14" ht="15" hidden="1">
      <c r="B9" s="20">
        <f>IF(H8=0,"",VLOOKUP(H8,$J$2:$N$101,5)&amp;" Crore ")</f>
      </c>
      <c r="C9" s="20">
        <f>IF(H7=0,"",VLOOKUP(H7,$J$2:$N$101,5)&amp;" Lakh ")</f>
      </c>
      <c r="D9" s="20" t="str">
        <f>IF(H6=0,"",VLOOKUP(H6,$J$2:$N$101,5)&amp;" Thousand ")</f>
        <v>Seventy Seven Thousand </v>
      </c>
      <c r="E9" s="20" t="str">
        <f>IF(H5=0,"",VLOOKUP(H5,$J$2:$N$101,5)&amp;" Hundred ")</f>
        <v>Seven Hundred </v>
      </c>
      <c r="F9" s="20" t="str">
        <f>IF(G4=0,"",VLOOKUP(G4,$J$2:$N$101,5))</f>
        <v>Eighteen</v>
      </c>
      <c r="G9" s="20">
        <f>IF(C6=0,"",VLOOKUP(C6,$J$2:$N$101,5))</f>
      </c>
      <c r="H9" s="20">
        <f>IF(H8=0,"",VLOOKUP(H8,$J$2:$N$101,5)&amp;" ")</f>
      </c>
      <c r="I9" s="22" t="s">
        <v>63</v>
      </c>
      <c r="J9" s="20">
        <v>7</v>
      </c>
      <c r="K9" s="22" t="s">
        <v>64</v>
      </c>
      <c r="M9" s="20">
        <f t="shared" si="0"/>
      </c>
      <c r="N9" s="20" t="str">
        <f t="shared" si="1"/>
        <v>Seven</v>
      </c>
    </row>
    <row r="10" spans="1:14" ht="15" hidden="1">
      <c r="A10" s="22" t="s">
        <v>65</v>
      </c>
      <c r="B10" s="20" t="str">
        <f>IF(B3=0,"",IF(C5=0,C7&amp;B9&amp;C9&amp;D9&amp;E9&amp;F9&amp;I9,C7&amp;B9&amp;C9&amp;D9&amp;E9&amp;F9&amp;I3&amp;G9&amp;I9))</f>
        <v>Rupees (Seventy Seven Thousand Seven Hundred Eighteen)  Only</v>
      </c>
      <c r="J10" s="20">
        <v>8</v>
      </c>
      <c r="K10" s="22" t="s">
        <v>66</v>
      </c>
      <c r="M10" s="20">
        <f t="shared" si="0"/>
      </c>
      <c r="N10" s="20" t="str">
        <f t="shared" si="1"/>
        <v>Eight</v>
      </c>
    </row>
    <row r="11" spans="2:14" ht="15" hidden="1">
      <c r="B11" s="20">
        <f>IF(H8=0,"",VLOOKUP(H8,$J$2:$N$101,5))</f>
      </c>
      <c r="C11" s="20">
        <f>IF(H7=0,"",VLOOKUP(H7,$J$2:$N$101,5))</f>
      </c>
      <c r="D11" s="20" t="str">
        <f>IF(H6=0,"",VLOOKUP(H6,$J$2:$N$101,5))</f>
        <v>Seventy Seven</v>
      </c>
      <c r="E11" s="20" t="str">
        <f>IF(H5=0,"",VLOOKUP(H5,$J$2:$N$101,5))</f>
        <v>Seven</v>
      </c>
      <c r="F11" s="20" t="str">
        <f>IF(H4=0,"",VLOOKUP(H4,$J$2:$N$101,5))</f>
        <v>One</v>
      </c>
      <c r="G11" s="20" t="str">
        <f>IF(G3=0,"",VLOOKUP(G3,$J$2:$N$101,5))</f>
        <v>Eight</v>
      </c>
      <c r="H11" s="20">
        <f>IF(H10=0,"",VLOOKUP(H10,$J$2:$N$101,5)&amp;" ")</f>
      </c>
      <c r="J11" s="20">
        <v>9</v>
      </c>
      <c r="K11" s="22" t="s">
        <v>67</v>
      </c>
      <c r="M11" s="20">
        <f t="shared" si="0"/>
      </c>
      <c r="N11" s="20" t="str">
        <f t="shared" si="1"/>
        <v>Nine</v>
      </c>
    </row>
    <row r="12" spans="10:14" ht="15" hidden="1">
      <c r="J12" s="20">
        <v>10</v>
      </c>
      <c r="K12" s="22" t="s">
        <v>68</v>
      </c>
      <c r="M12" s="20">
        <f t="shared" si="0"/>
      </c>
      <c r="N12" s="20" t="str">
        <f t="shared" si="1"/>
        <v>Ten</v>
      </c>
    </row>
    <row r="13" spans="10:14" ht="15" hidden="1">
      <c r="J13" s="20">
        <v>11</v>
      </c>
      <c r="K13" s="22" t="s">
        <v>69</v>
      </c>
      <c r="M13" s="20">
        <f t="shared" si="0"/>
      </c>
      <c r="N13" s="20" t="str">
        <f t="shared" si="1"/>
        <v>Eleven</v>
      </c>
    </row>
    <row r="14" spans="10:14" ht="15" hidden="1">
      <c r="J14" s="20">
        <v>12</v>
      </c>
      <c r="K14" s="22" t="s">
        <v>70</v>
      </c>
      <c r="M14" s="20">
        <f t="shared" si="0"/>
      </c>
      <c r="N14" s="20" t="str">
        <f t="shared" si="1"/>
        <v>Twelve</v>
      </c>
    </row>
    <row r="15" spans="10:14" ht="15" hidden="1">
      <c r="J15" s="20">
        <v>13</v>
      </c>
      <c r="K15" s="22" t="s">
        <v>71</v>
      </c>
      <c r="M15" s="20">
        <f t="shared" si="0"/>
      </c>
      <c r="N15" s="20" t="str">
        <f t="shared" si="1"/>
        <v>Thirteen</v>
      </c>
    </row>
    <row r="16" spans="10:14" ht="15" hidden="1">
      <c r="J16" s="20">
        <v>14</v>
      </c>
      <c r="K16" s="22" t="s">
        <v>72</v>
      </c>
      <c r="M16" s="20">
        <f t="shared" si="0"/>
      </c>
      <c r="N16" s="20" t="str">
        <f t="shared" si="1"/>
        <v>Fourteen</v>
      </c>
    </row>
    <row r="17" spans="10:14" ht="15" hidden="1">
      <c r="J17" s="20">
        <v>15</v>
      </c>
      <c r="K17" s="22" t="s">
        <v>73</v>
      </c>
      <c r="M17" s="20">
        <f t="shared" si="0"/>
      </c>
      <c r="N17" s="20" t="str">
        <f t="shared" si="1"/>
        <v>Fifteen</v>
      </c>
    </row>
    <row r="18" spans="10:14" ht="15" hidden="1">
      <c r="J18" s="20">
        <v>16</v>
      </c>
      <c r="K18" s="22" t="s">
        <v>74</v>
      </c>
      <c r="M18" s="20">
        <f t="shared" si="0"/>
      </c>
      <c r="N18" s="20" t="str">
        <f t="shared" si="1"/>
        <v>Sixteen</v>
      </c>
    </row>
    <row r="19" spans="10:14" ht="15" hidden="1">
      <c r="J19" s="20">
        <v>17</v>
      </c>
      <c r="K19" s="22" t="s">
        <v>75</v>
      </c>
      <c r="M19" s="20">
        <f t="shared" si="0"/>
      </c>
      <c r="N19" s="20" t="str">
        <f t="shared" si="1"/>
        <v>Seventeen</v>
      </c>
    </row>
    <row r="20" spans="10:14" ht="15" hidden="1">
      <c r="J20" s="20">
        <v>18</v>
      </c>
      <c r="K20" s="22" t="s">
        <v>76</v>
      </c>
      <c r="M20" s="20">
        <f t="shared" si="0"/>
      </c>
      <c r="N20" s="20" t="str">
        <f t="shared" si="1"/>
        <v>Eighteen</v>
      </c>
    </row>
    <row r="21" spans="10:14" ht="15" hidden="1">
      <c r="J21" s="20">
        <v>19</v>
      </c>
      <c r="K21" s="22" t="s">
        <v>77</v>
      </c>
      <c r="M21" s="20">
        <f t="shared" si="0"/>
      </c>
      <c r="N21" s="20" t="str">
        <f t="shared" si="1"/>
        <v>Nineteen</v>
      </c>
    </row>
    <row r="22" spans="10:14" ht="15" hidden="1">
      <c r="J22" s="20">
        <v>20</v>
      </c>
      <c r="K22" s="22" t="s">
        <v>78</v>
      </c>
      <c r="M22" s="20">
        <f t="shared" si="0"/>
      </c>
      <c r="N22" s="20" t="str">
        <f t="shared" si="1"/>
        <v>Twenty</v>
      </c>
    </row>
    <row r="23" spans="10:14" ht="15" hidden="1">
      <c r="J23" s="20">
        <v>21</v>
      </c>
      <c r="K23" s="22" t="s">
        <v>78</v>
      </c>
      <c r="L23" s="22" t="s">
        <v>51</v>
      </c>
      <c r="M23" s="20" t="str">
        <f t="shared" si="0"/>
        <v> </v>
      </c>
      <c r="N23" s="20" t="str">
        <f t="shared" si="1"/>
        <v>Twenty One</v>
      </c>
    </row>
    <row r="24" spans="10:14" ht="15" hidden="1">
      <c r="J24" s="20">
        <v>22</v>
      </c>
      <c r="K24" s="22" t="s">
        <v>78</v>
      </c>
      <c r="L24" s="22" t="s">
        <v>52</v>
      </c>
      <c r="M24" s="20" t="str">
        <f t="shared" si="0"/>
        <v> </v>
      </c>
      <c r="N24" s="20" t="str">
        <f t="shared" si="1"/>
        <v>Twenty Two</v>
      </c>
    </row>
    <row r="25" spans="10:14" ht="15" hidden="1">
      <c r="J25" s="20">
        <v>23</v>
      </c>
      <c r="K25" s="22" t="s">
        <v>78</v>
      </c>
      <c r="L25" s="22" t="s">
        <v>54</v>
      </c>
      <c r="M25" s="20" t="str">
        <f t="shared" si="0"/>
        <v> </v>
      </c>
      <c r="N25" s="20" t="str">
        <f t="shared" si="1"/>
        <v>Twenty Three</v>
      </c>
    </row>
    <row r="26" spans="10:14" ht="15" hidden="1">
      <c r="J26" s="20">
        <v>24</v>
      </c>
      <c r="K26" s="22" t="s">
        <v>78</v>
      </c>
      <c r="L26" s="22" t="s">
        <v>56</v>
      </c>
      <c r="M26" s="20" t="str">
        <f t="shared" si="0"/>
        <v> </v>
      </c>
      <c r="N26" s="20" t="str">
        <f t="shared" si="1"/>
        <v>Twenty Four</v>
      </c>
    </row>
    <row r="27" spans="10:14" ht="15" hidden="1">
      <c r="J27" s="20">
        <v>25</v>
      </c>
      <c r="K27" s="22" t="s">
        <v>78</v>
      </c>
      <c r="L27" s="22" t="s">
        <v>60</v>
      </c>
      <c r="M27" s="20" t="str">
        <f t="shared" si="0"/>
        <v> </v>
      </c>
      <c r="N27" s="20" t="str">
        <f t="shared" si="1"/>
        <v>Twenty Five</v>
      </c>
    </row>
    <row r="28" spans="10:14" ht="15" hidden="1">
      <c r="J28" s="20">
        <v>26</v>
      </c>
      <c r="K28" s="22" t="s">
        <v>78</v>
      </c>
      <c r="L28" s="22" t="s">
        <v>62</v>
      </c>
      <c r="M28" s="20" t="str">
        <f t="shared" si="0"/>
        <v> </v>
      </c>
      <c r="N28" s="20" t="str">
        <f t="shared" si="1"/>
        <v>Twenty Six</v>
      </c>
    </row>
    <row r="29" spans="10:14" ht="15" hidden="1">
      <c r="J29" s="20">
        <v>27</v>
      </c>
      <c r="K29" s="22" t="s">
        <v>78</v>
      </c>
      <c r="L29" s="22" t="s">
        <v>64</v>
      </c>
      <c r="M29" s="20" t="str">
        <f t="shared" si="0"/>
        <v> </v>
      </c>
      <c r="N29" s="20" t="str">
        <f t="shared" si="1"/>
        <v>Twenty Seven</v>
      </c>
    </row>
    <row r="30" spans="10:14" ht="15" hidden="1">
      <c r="J30" s="20">
        <v>28</v>
      </c>
      <c r="K30" s="22" t="s">
        <v>78</v>
      </c>
      <c r="L30" s="22" t="s">
        <v>66</v>
      </c>
      <c r="M30" s="20" t="str">
        <f t="shared" si="0"/>
        <v> </v>
      </c>
      <c r="N30" s="20" t="str">
        <f t="shared" si="1"/>
        <v>Twenty Eight</v>
      </c>
    </row>
    <row r="31" spans="10:14" ht="15" hidden="1">
      <c r="J31" s="20">
        <v>29</v>
      </c>
      <c r="K31" s="22" t="s">
        <v>78</v>
      </c>
      <c r="L31" s="22" t="s">
        <v>67</v>
      </c>
      <c r="M31" s="20" t="str">
        <f t="shared" si="0"/>
        <v> </v>
      </c>
      <c r="N31" s="20" t="str">
        <f t="shared" si="1"/>
        <v>Twenty Nine</v>
      </c>
    </row>
    <row r="32" spans="10:14" ht="15" hidden="1">
      <c r="J32" s="20">
        <v>30</v>
      </c>
      <c r="K32" s="22" t="s">
        <v>79</v>
      </c>
      <c r="M32" s="20">
        <f t="shared" si="0"/>
      </c>
      <c r="N32" s="20" t="str">
        <f t="shared" si="1"/>
        <v>Thirty</v>
      </c>
    </row>
    <row r="33" spans="10:14" ht="15" hidden="1">
      <c r="J33" s="20">
        <v>31</v>
      </c>
      <c r="K33" s="22" t="s">
        <v>79</v>
      </c>
      <c r="L33" s="22" t="s">
        <v>51</v>
      </c>
      <c r="M33" s="20" t="str">
        <f t="shared" si="0"/>
        <v> </v>
      </c>
      <c r="N33" s="20" t="str">
        <f t="shared" si="1"/>
        <v>Thirty One</v>
      </c>
    </row>
    <row r="34" spans="10:14" ht="15" hidden="1">
      <c r="J34" s="20">
        <v>32</v>
      </c>
      <c r="K34" s="22" t="s">
        <v>79</v>
      </c>
      <c r="L34" s="22" t="s">
        <v>52</v>
      </c>
      <c r="M34" s="20" t="str">
        <f aca="true" t="shared" si="2" ref="M34:M65">IF(L34="",""," ")</f>
        <v> </v>
      </c>
      <c r="N34" s="20" t="str">
        <f aca="true" t="shared" si="3" ref="N34:N65">CONCATENATE(K34,M34,L34)</f>
        <v>Thirty Two</v>
      </c>
    </row>
    <row r="35" spans="10:14" ht="15" hidden="1">
      <c r="J35" s="20">
        <v>33</v>
      </c>
      <c r="K35" s="22" t="s">
        <v>79</v>
      </c>
      <c r="L35" s="22" t="s">
        <v>54</v>
      </c>
      <c r="M35" s="20" t="str">
        <f t="shared" si="2"/>
        <v> </v>
      </c>
      <c r="N35" s="20" t="str">
        <f t="shared" si="3"/>
        <v>Thirty Three</v>
      </c>
    </row>
    <row r="36" spans="10:14" ht="15" hidden="1">
      <c r="J36" s="20">
        <v>34</v>
      </c>
      <c r="K36" s="22" t="s">
        <v>79</v>
      </c>
      <c r="L36" s="22" t="s">
        <v>56</v>
      </c>
      <c r="M36" s="20" t="str">
        <f t="shared" si="2"/>
        <v> </v>
      </c>
      <c r="N36" s="20" t="str">
        <f t="shared" si="3"/>
        <v>Thirty Four</v>
      </c>
    </row>
    <row r="37" spans="10:14" ht="15" hidden="1">
      <c r="J37" s="20">
        <v>35</v>
      </c>
      <c r="K37" s="22" t="s">
        <v>79</v>
      </c>
      <c r="L37" s="22" t="s">
        <v>60</v>
      </c>
      <c r="M37" s="20" t="str">
        <f t="shared" si="2"/>
        <v> </v>
      </c>
      <c r="N37" s="20" t="str">
        <f t="shared" si="3"/>
        <v>Thirty Five</v>
      </c>
    </row>
    <row r="38" spans="10:14" ht="15" hidden="1">
      <c r="J38" s="20">
        <v>36</v>
      </c>
      <c r="K38" s="22" t="s">
        <v>79</v>
      </c>
      <c r="L38" s="22" t="s">
        <v>62</v>
      </c>
      <c r="M38" s="20" t="str">
        <f t="shared" si="2"/>
        <v> </v>
      </c>
      <c r="N38" s="20" t="str">
        <f t="shared" si="3"/>
        <v>Thirty Six</v>
      </c>
    </row>
    <row r="39" spans="10:14" ht="15" hidden="1">
      <c r="J39" s="20">
        <v>37</v>
      </c>
      <c r="K39" s="22" t="s">
        <v>79</v>
      </c>
      <c r="L39" s="22" t="s">
        <v>64</v>
      </c>
      <c r="M39" s="20" t="str">
        <f t="shared" si="2"/>
        <v> </v>
      </c>
      <c r="N39" s="20" t="str">
        <f t="shared" si="3"/>
        <v>Thirty Seven</v>
      </c>
    </row>
    <row r="40" spans="10:14" ht="15" hidden="1">
      <c r="J40" s="20">
        <v>38</v>
      </c>
      <c r="K40" s="22" t="s">
        <v>79</v>
      </c>
      <c r="L40" s="22" t="s">
        <v>66</v>
      </c>
      <c r="M40" s="20" t="str">
        <f t="shared" si="2"/>
        <v> </v>
      </c>
      <c r="N40" s="20" t="str">
        <f t="shared" si="3"/>
        <v>Thirty Eight</v>
      </c>
    </row>
    <row r="41" spans="10:14" ht="15" hidden="1">
      <c r="J41" s="20">
        <v>39</v>
      </c>
      <c r="K41" s="22" t="s">
        <v>79</v>
      </c>
      <c r="L41" s="22" t="s">
        <v>67</v>
      </c>
      <c r="M41" s="20" t="str">
        <f t="shared" si="2"/>
        <v> </v>
      </c>
      <c r="N41" s="20" t="str">
        <f t="shared" si="3"/>
        <v>Thirty Nine</v>
      </c>
    </row>
    <row r="42" spans="10:14" ht="15" hidden="1">
      <c r="J42" s="20">
        <v>40</v>
      </c>
      <c r="K42" s="22" t="s">
        <v>80</v>
      </c>
      <c r="M42" s="20">
        <f t="shared" si="2"/>
      </c>
      <c r="N42" s="20" t="str">
        <f t="shared" si="3"/>
        <v>Forty</v>
      </c>
    </row>
    <row r="43" spans="10:14" ht="15" hidden="1">
      <c r="J43" s="20">
        <v>41</v>
      </c>
      <c r="K43" s="22" t="s">
        <v>80</v>
      </c>
      <c r="L43" s="22" t="s">
        <v>51</v>
      </c>
      <c r="M43" s="20" t="str">
        <f t="shared" si="2"/>
        <v> </v>
      </c>
      <c r="N43" s="20" t="str">
        <f t="shared" si="3"/>
        <v>Forty One</v>
      </c>
    </row>
    <row r="44" spans="10:14" ht="15" hidden="1">
      <c r="J44" s="20">
        <v>42</v>
      </c>
      <c r="K44" s="22" t="s">
        <v>80</v>
      </c>
      <c r="L44" s="22" t="s">
        <v>52</v>
      </c>
      <c r="M44" s="20" t="str">
        <f t="shared" si="2"/>
        <v> </v>
      </c>
      <c r="N44" s="20" t="str">
        <f t="shared" si="3"/>
        <v>Forty Two</v>
      </c>
    </row>
    <row r="45" spans="10:14" ht="15" hidden="1">
      <c r="J45" s="20">
        <v>43</v>
      </c>
      <c r="K45" s="22" t="s">
        <v>80</v>
      </c>
      <c r="L45" s="22" t="s">
        <v>54</v>
      </c>
      <c r="M45" s="20" t="str">
        <f t="shared" si="2"/>
        <v> </v>
      </c>
      <c r="N45" s="20" t="str">
        <f t="shared" si="3"/>
        <v>Forty Three</v>
      </c>
    </row>
    <row r="46" spans="10:14" ht="15" hidden="1">
      <c r="J46" s="20">
        <v>44</v>
      </c>
      <c r="K46" s="22" t="s">
        <v>80</v>
      </c>
      <c r="L46" s="22" t="s">
        <v>56</v>
      </c>
      <c r="M46" s="20" t="str">
        <f t="shared" si="2"/>
        <v> </v>
      </c>
      <c r="N46" s="20" t="str">
        <f t="shared" si="3"/>
        <v>Forty Four</v>
      </c>
    </row>
    <row r="47" spans="10:14" ht="15" hidden="1">
      <c r="J47" s="20">
        <v>45</v>
      </c>
      <c r="K47" s="22" t="s">
        <v>80</v>
      </c>
      <c r="L47" s="22" t="s">
        <v>60</v>
      </c>
      <c r="M47" s="20" t="str">
        <f t="shared" si="2"/>
        <v> </v>
      </c>
      <c r="N47" s="20" t="str">
        <f t="shared" si="3"/>
        <v>Forty Five</v>
      </c>
    </row>
    <row r="48" spans="10:14" ht="15" hidden="1">
      <c r="J48" s="20">
        <v>46</v>
      </c>
      <c r="K48" s="22" t="s">
        <v>80</v>
      </c>
      <c r="L48" s="22" t="s">
        <v>62</v>
      </c>
      <c r="M48" s="20" t="str">
        <f t="shared" si="2"/>
        <v> </v>
      </c>
      <c r="N48" s="20" t="str">
        <f t="shared" si="3"/>
        <v>Forty Six</v>
      </c>
    </row>
    <row r="49" spans="10:14" ht="15" hidden="1">
      <c r="J49" s="20">
        <v>47</v>
      </c>
      <c r="K49" s="22" t="s">
        <v>80</v>
      </c>
      <c r="L49" s="22" t="s">
        <v>64</v>
      </c>
      <c r="M49" s="20" t="str">
        <f t="shared" si="2"/>
        <v> </v>
      </c>
      <c r="N49" s="20" t="str">
        <f t="shared" si="3"/>
        <v>Forty Seven</v>
      </c>
    </row>
    <row r="50" spans="10:14" ht="15" hidden="1">
      <c r="J50" s="20">
        <v>48</v>
      </c>
      <c r="K50" s="22" t="s">
        <v>80</v>
      </c>
      <c r="L50" s="22" t="s">
        <v>66</v>
      </c>
      <c r="M50" s="20" t="str">
        <f t="shared" si="2"/>
        <v> </v>
      </c>
      <c r="N50" s="20" t="str">
        <f t="shared" si="3"/>
        <v>Forty Eight</v>
      </c>
    </row>
    <row r="51" spans="10:14" ht="15" hidden="1">
      <c r="J51" s="20">
        <v>49</v>
      </c>
      <c r="K51" s="22" t="s">
        <v>80</v>
      </c>
      <c r="L51" s="22" t="s">
        <v>67</v>
      </c>
      <c r="M51" s="20" t="str">
        <f t="shared" si="2"/>
        <v> </v>
      </c>
      <c r="N51" s="20" t="str">
        <f t="shared" si="3"/>
        <v>Forty Nine</v>
      </c>
    </row>
    <row r="52" spans="10:14" ht="15" hidden="1">
      <c r="J52" s="20">
        <v>50</v>
      </c>
      <c r="K52" s="22" t="s">
        <v>81</v>
      </c>
      <c r="M52" s="20">
        <f t="shared" si="2"/>
      </c>
      <c r="N52" s="20" t="str">
        <f t="shared" si="3"/>
        <v>Fifty</v>
      </c>
    </row>
    <row r="53" spans="10:14" ht="15" hidden="1">
      <c r="J53" s="20">
        <v>51</v>
      </c>
      <c r="K53" s="22" t="s">
        <v>81</v>
      </c>
      <c r="L53" s="22" t="s">
        <v>51</v>
      </c>
      <c r="M53" s="20" t="str">
        <f t="shared" si="2"/>
        <v> </v>
      </c>
      <c r="N53" s="20" t="str">
        <f t="shared" si="3"/>
        <v>Fifty One</v>
      </c>
    </row>
    <row r="54" spans="10:14" ht="15" hidden="1">
      <c r="J54" s="20">
        <v>52</v>
      </c>
      <c r="K54" s="22" t="s">
        <v>81</v>
      </c>
      <c r="L54" s="22" t="s">
        <v>52</v>
      </c>
      <c r="M54" s="20" t="str">
        <f t="shared" si="2"/>
        <v> </v>
      </c>
      <c r="N54" s="20" t="str">
        <f t="shared" si="3"/>
        <v>Fifty Two</v>
      </c>
    </row>
    <row r="55" spans="10:14" ht="15" hidden="1">
      <c r="J55" s="20">
        <v>53</v>
      </c>
      <c r="K55" s="22" t="s">
        <v>81</v>
      </c>
      <c r="L55" s="22" t="s">
        <v>54</v>
      </c>
      <c r="M55" s="20" t="str">
        <f t="shared" si="2"/>
        <v> </v>
      </c>
      <c r="N55" s="20" t="str">
        <f t="shared" si="3"/>
        <v>Fifty Three</v>
      </c>
    </row>
    <row r="56" spans="10:14" ht="15" hidden="1">
      <c r="J56" s="20">
        <v>54</v>
      </c>
      <c r="K56" s="22" t="s">
        <v>81</v>
      </c>
      <c r="L56" s="22" t="s">
        <v>56</v>
      </c>
      <c r="M56" s="20" t="str">
        <f t="shared" si="2"/>
        <v> </v>
      </c>
      <c r="N56" s="20" t="str">
        <f t="shared" si="3"/>
        <v>Fifty Four</v>
      </c>
    </row>
    <row r="57" spans="10:14" ht="15" hidden="1">
      <c r="J57" s="20">
        <v>55</v>
      </c>
      <c r="K57" s="22" t="s">
        <v>81</v>
      </c>
      <c r="L57" s="22" t="s">
        <v>60</v>
      </c>
      <c r="M57" s="20" t="str">
        <f t="shared" si="2"/>
        <v> </v>
      </c>
      <c r="N57" s="20" t="str">
        <f t="shared" si="3"/>
        <v>Fifty Five</v>
      </c>
    </row>
    <row r="58" spans="10:14" ht="15" hidden="1">
      <c r="J58" s="20">
        <v>56</v>
      </c>
      <c r="K58" s="22" t="s">
        <v>81</v>
      </c>
      <c r="L58" s="22" t="s">
        <v>62</v>
      </c>
      <c r="M58" s="20" t="str">
        <f t="shared" si="2"/>
        <v> </v>
      </c>
      <c r="N58" s="20" t="str">
        <f t="shared" si="3"/>
        <v>Fifty Six</v>
      </c>
    </row>
    <row r="59" spans="10:14" ht="15" hidden="1">
      <c r="J59" s="20">
        <v>57</v>
      </c>
      <c r="K59" s="22" t="s">
        <v>81</v>
      </c>
      <c r="L59" s="22" t="s">
        <v>64</v>
      </c>
      <c r="M59" s="20" t="str">
        <f t="shared" si="2"/>
        <v> </v>
      </c>
      <c r="N59" s="20" t="str">
        <f t="shared" si="3"/>
        <v>Fifty Seven</v>
      </c>
    </row>
    <row r="60" spans="10:14" ht="15" hidden="1">
      <c r="J60" s="20">
        <v>58</v>
      </c>
      <c r="K60" s="22" t="s">
        <v>81</v>
      </c>
      <c r="L60" s="22" t="s">
        <v>66</v>
      </c>
      <c r="M60" s="20" t="str">
        <f t="shared" si="2"/>
        <v> </v>
      </c>
      <c r="N60" s="20" t="str">
        <f t="shared" si="3"/>
        <v>Fifty Eight</v>
      </c>
    </row>
    <row r="61" spans="10:14" ht="15" hidden="1">
      <c r="J61" s="20">
        <v>59</v>
      </c>
      <c r="K61" s="22" t="s">
        <v>81</v>
      </c>
      <c r="L61" s="22" t="s">
        <v>67</v>
      </c>
      <c r="M61" s="20" t="str">
        <f t="shared" si="2"/>
        <v> </v>
      </c>
      <c r="N61" s="20" t="str">
        <f t="shared" si="3"/>
        <v>Fifty Nine</v>
      </c>
    </row>
    <row r="62" spans="10:14" ht="15" hidden="1">
      <c r="J62" s="20">
        <v>60</v>
      </c>
      <c r="K62" s="22" t="s">
        <v>82</v>
      </c>
      <c r="M62" s="20">
        <f t="shared" si="2"/>
      </c>
      <c r="N62" s="20" t="str">
        <f t="shared" si="3"/>
        <v>Sixty</v>
      </c>
    </row>
    <row r="63" spans="10:14" ht="15" hidden="1">
      <c r="J63" s="20">
        <v>61</v>
      </c>
      <c r="K63" s="22" t="s">
        <v>82</v>
      </c>
      <c r="L63" s="22" t="s">
        <v>51</v>
      </c>
      <c r="M63" s="20" t="str">
        <f t="shared" si="2"/>
        <v> </v>
      </c>
      <c r="N63" s="20" t="str">
        <f t="shared" si="3"/>
        <v>Sixty One</v>
      </c>
    </row>
    <row r="64" spans="10:14" ht="15" hidden="1">
      <c r="J64" s="20">
        <v>62</v>
      </c>
      <c r="K64" s="22" t="s">
        <v>82</v>
      </c>
      <c r="L64" s="22" t="s">
        <v>52</v>
      </c>
      <c r="M64" s="20" t="str">
        <f t="shared" si="2"/>
        <v> </v>
      </c>
      <c r="N64" s="20" t="str">
        <f t="shared" si="3"/>
        <v>Sixty Two</v>
      </c>
    </row>
    <row r="65" spans="10:14" ht="15" hidden="1">
      <c r="J65" s="20">
        <v>63</v>
      </c>
      <c r="K65" s="22" t="s">
        <v>82</v>
      </c>
      <c r="L65" s="22" t="s">
        <v>54</v>
      </c>
      <c r="M65" s="20" t="str">
        <f t="shared" si="2"/>
        <v> </v>
      </c>
      <c r="N65" s="20" t="str">
        <f t="shared" si="3"/>
        <v>Sixty Three</v>
      </c>
    </row>
    <row r="66" spans="10:14" ht="15" hidden="1">
      <c r="J66" s="20">
        <v>64</v>
      </c>
      <c r="K66" s="22" t="s">
        <v>82</v>
      </c>
      <c r="L66" s="22" t="s">
        <v>56</v>
      </c>
      <c r="M66" s="20" t="str">
        <f aca="true" t="shared" si="4" ref="M66:M97">IF(L66="",""," ")</f>
        <v> </v>
      </c>
      <c r="N66" s="20" t="str">
        <f aca="true" t="shared" si="5" ref="N66:N97">CONCATENATE(K66,M66,L66)</f>
        <v>Sixty Four</v>
      </c>
    </row>
    <row r="67" spans="10:14" ht="15" hidden="1">
      <c r="J67" s="20">
        <v>65</v>
      </c>
      <c r="K67" s="22" t="s">
        <v>82</v>
      </c>
      <c r="L67" s="22" t="s">
        <v>60</v>
      </c>
      <c r="M67" s="20" t="str">
        <f t="shared" si="4"/>
        <v> </v>
      </c>
      <c r="N67" s="20" t="str">
        <f t="shared" si="5"/>
        <v>Sixty Five</v>
      </c>
    </row>
    <row r="68" spans="10:14" ht="15" hidden="1">
      <c r="J68" s="20">
        <v>66</v>
      </c>
      <c r="K68" s="22" t="s">
        <v>82</v>
      </c>
      <c r="L68" s="22" t="s">
        <v>62</v>
      </c>
      <c r="M68" s="20" t="str">
        <f t="shared" si="4"/>
        <v> </v>
      </c>
      <c r="N68" s="20" t="str">
        <f t="shared" si="5"/>
        <v>Sixty Six</v>
      </c>
    </row>
    <row r="69" spans="10:14" ht="15" hidden="1">
      <c r="J69" s="20">
        <v>67</v>
      </c>
      <c r="K69" s="22" t="s">
        <v>82</v>
      </c>
      <c r="L69" s="22" t="s">
        <v>64</v>
      </c>
      <c r="M69" s="20" t="str">
        <f t="shared" si="4"/>
        <v> </v>
      </c>
      <c r="N69" s="20" t="str">
        <f t="shared" si="5"/>
        <v>Sixty Seven</v>
      </c>
    </row>
    <row r="70" spans="10:14" ht="15" hidden="1">
      <c r="J70" s="20">
        <v>68</v>
      </c>
      <c r="K70" s="22" t="s">
        <v>82</v>
      </c>
      <c r="L70" s="22" t="s">
        <v>66</v>
      </c>
      <c r="M70" s="20" t="str">
        <f t="shared" si="4"/>
        <v> </v>
      </c>
      <c r="N70" s="20" t="str">
        <f t="shared" si="5"/>
        <v>Sixty Eight</v>
      </c>
    </row>
    <row r="71" spans="10:14" ht="15" hidden="1">
      <c r="J71" s="20">
        <v>69</v>
      </c>
      <c r="K71" s="22" t="s">
        <v>82</v>
      </c>
      <c r="L71" s="22" t="s">
        <v>67</v>
      </c>
      <c r="M71" s="20" t="str">
        <f t="shared" si="4"/>
        <v> </v>
      </c>
      <c r="N71" s="20" t="str">
        <f t="shared" si="5"/>
        <v>Sixty Nine</v>
      </c>
    </row>
    <row r="72" spans="10:14" ht="15" hidden="1">
      <c r="J72" s="20">
        <v>70</v>
      </c>
      <c r="K72" s="22" t="s">
        <v>83</v>
      </c>
      <c r="M72" s="20">
        <f t="shared" si="4"/>
      </c>
      <c r="N72" s="20" t="str">
        <f t="shared" si="5"/>
        <v>Seventy</v>
      </c>
    </row>
    <row r="73" spans="10:14" ht="15" hidden="1">
      <c r="J73" s="20">
        <v>71</v>
      </c>
      <c r="K73" s="22" t="s">
        <v>83</v>
      </c>
      <c r="L73" s="22" t="s">
        <v>51</v>
      </c>
      <c r="M73" s="20" t="str">
        <f t="shared" si="4"/>
        <v> </v>
      </c>
      <c r="N73" s="20" t="str">
        <f t="shared" si="5"/>
        <v>Seventy One</v>
      </c>
    </row>
    <row r="74" spans="10:14" ht="15" hidden="1">
      <c r="J74" s="20">
        <v>72</v>
      </c>
      <c r="K74" s="22" t="s">
        <v>83</v>
      </c>
      <c r="L74" s="22" t="s">
        <v>52</v>
      </c>
      <c r="M74" s="20" t="str">
        <f t="shared" si="4"/>
        <v> </v>
      </c>
      <c r="N74" s="20" t="str">
        <f t="shared" si="5"/>
        <v>Seventy Two</v>
      </c>
    </row>
    <row r="75" spans="10:14" ht="15" hidden="1">
      <c r="J75" s="20">
        <v>73</v>
      </c>
      <c r="K75" s="22" t="s">
        <v>83</v>
      </c>
      <c r="L75" s="22" t="s">
        <v>54</v>
      </c>
      <c r="M75" s="20" t="str">
        <f t="shared" si="4"/>
        <v> </v>
      </c>
      <c r="N75" s="20" t="str">
        <f t="shared" si="5"/>
        <v>Seventy Three</v>
      </c>
    </row>
    <row r="76" spans="10:14" ht="15" hidden="1">
      <c r="J76" s="20">
        <v>74</v>
      </c>
      <c r="K76" s="22" t="s">
        <v>83</v>
      </c>
      <c r="L76" s="22" t="s">
        <v>56</v>
      </c>
      <c r="M76" s="20" t="str">
        <f t="shared" si="4"/>
        <v> </v>
      </c>
      <c r="N76" s="20" t="str">
        <f t="shared" si="5"/>
        <v>Seventy Four</v>
      </c>
    </row>
    <row r="77" spans="10:14" ht="15" hidden="1">
      <c r="J77" s="20">
        <v>75</v>
      </c>
      <c r="K77" s="22" t="s">
        <v>83</v>
      </c>
      <c r="L77" s="22" t="s">
        <v>60</v>
      </c>
      <c r="M77" s="20" t="str">
        <f t="shared" si="4"/>
        <v> </v>
      </c>
      <c r="N77" s="20" t="str">
        <f t="shared" si="5"/>
        <v>Seventy Five</v>
      </c>
    </row>
    <row r="78" spans="10:14" ht="15" hidden="1">
      <c r="J78" s="20">
        <v>76</v>
      </c>
      <c r="K78" s="22" t="s">
        <v>83</v>
      </c>
      <c r="L78" s="22" t="s">
        <v>62</v>
      </c>
      <c r="M78" s="20" t="str">
        <f t="shared" si="4"/>
        <v> </v>
      </c>
      <c r="N78" s="20" t="str">
        <f t="shared" si="5"/>
        <v>Seventy Six</v>
      </c>
    </row>
    <row r="79" spans="10:14" ht="15" hidden="1">
      <c r="J79" s="20">
        <v>77</v>
      </c>
      <c r="K79" s="22" t="s">
        <v>83</v>
      </c>
      <c r="L79" s="22" t="s">
        <v>64</v>
      </c>
      <c r="M79" s="20" t="str">
        <f t="shared" si="4"/>
        <v> </v>
      </c>
      <c r="N79" s="20" t="str">
        <f t="shared" si="5"/>
        <v>Seventy Seven</v>
      </c>
    </row>
    <row r="80" spans="10:14" ht="15" hidden="1">
      <c r="J80" s="20">
        <v>78</v>
      </c>
      <c r="K80" s="22" t="s">
        <v>83</v>
      </c>
      <c r="L80" s="22" t="s">
        <v>66</v>
      </c>
      <c r="M80" s="20" t="str">
        <f t="shared" si="4"/>
        <v> </v>
      </c>
      <c r="N80" s="20" t="str">
        <f t="shared" si="5"/>
        <v>Seventy Eight</v>
      </c>
    </row>
    <row r="81" spans="10:14" ht="15" hidden="1">
      <c r="J81" s="20">
        <v>79</v>
      </c>
      <c r="K81" s="22" t="s">
        <v>83</v>
      </c>
      <c r="L81" s="22" t="s">
        <v>67</v>
      </c>
      <c r="M81" s="20" t="str">
        <f t="shared" si="4"/>
        <v> </v>
      </c>
      <c r="N81" s="20" t="str">
        <f t="shared" si="5"/>
        <v>Seventy Nine</v>
      </c>
    </row>
    <row r="82" spans="10:14" ht="15" hidden="1">
      <c r="J82" s="20">
        <v>80</v>
      </c>
      <c r="K82" s="22" t="s">
        <v>84</v>
      </c>
      <c r="M82" s="20">
        <f t="shared" si="4"/>
      </c>
      <c r="N82" s="20" t="str">
        <f t="shared" si="5"/>
        <v>Eighty</v>
      </c>
    </row>
    <row r="83" spans="10:14" ht="15" hidden="1">
      <c r="J83" s="20">
        <v>81</v>
      </c>
      <c r="K83" s="22" t="s">
        <v>84</v>
      </c>
      <c r="L83" s="22" t="s">
        <v>51</v>
      </c>
      <c r="M83" s="20" t="str">
        <f t="shared" si="4"/>
        <v> </v>
      </c>
      <c r="N83" s="20" t="str">
        <f t="shared" si="5"/>
        <v>Eighty One</v>
      </c>
    </row>
    <row r="84" spans="10:14" ht="15" hidden="1">
      <c r="J84" s="20">
        <v>82</v>
      </c>
      <c r="K84" s="22" t="s">
        <v>84</v>
      </c>
      <c r="L84" s="22" t="s">
        <v>52</v>
      </c>
      <c r="M84" s="20" t="str">
        <f t="shared" si="4"/>
        <v> </v>
      </c>
      <c r="N84" s="20" t="str">
        <f t="shared" si="5"/>
        <v>Eighty Two</v>
      </c>
    </row>
    <row r="85" spans="10:14" ht="15" hidden="1">
      <c r="J85" s="20">
        <v>83</v>
      </c>
      <c r="K85" s="22" t="s">
        <v>84</v>
      </c>
      <c r="L85" s="22" t="s">
        <v>54</v>
      </c>
      <c r="M85" s="20" t="str">
        <f t="shared" si="4"/>
        <v> </v>
      </c>
      <c r="N85" s="20" t="str">
        <f t="shared" si="5"/>
        <v>Eighty Three</v>
      </c>
    </row>
    <row r="86" spans="10:14" ht="15" hidden="1">
      <c r="J86" s="20">
        <v>84</v>
      </c>
      <c r="K86" s="22" t="s">
        <v>84</v>
      </c>
      <c r="L86" s="22" t="s">
        <v>56</v>
      </c>
      <c r="M86" s="20" t="str">
        <f t="shared" si="4"/>
        <v> </v>
      </c>
      <c r="N86" s="20" t="str">
        <f t="shared" si="5"/>
        <v>Eighty Four</v>
      </c>
    </row>
    <row r="87" spans="10:14" ht="15" hidden="1">
      <c r="J87" s="20">
        <v>85</v>
      </c>
      <c r="K87" s="22" t="s">
        <v>84</v>
      </c>
      <c r="L87" s="22" t="s">
        <v>60</v>
      </c>
      <c r="M87" s="20" t="str">
        <f t="shared" si="4"/>
        <v> </v>
      </c>
      <c r="N87" s="20" t="str">
        <f t="shared" si="5"/>
        <v>Eighty Five</v>
      </c>
    </row>
    <row r="88" spans="10:14" ht="15" hidden="1">
      <c r="J88" s="20">
        <v>86</v>
      </c>
      <c r="K88" s="22" t="s">
        <v>84</v>
      </c>
      <c r="L88" s="22" t="s">
        <v>62</v>
      </c>
      <c r="M88" s="20" t="str">
        <f t="shared" si="4"/>
        <v> </v>
      </c>
      <c r="N88" s="20" t="str">
        <f t="shared" si="5"/>
        <v>Eighty Six</v>
      </c>
    </row>
    <row r="89" spans="10:14" ht="15" hidden="1">
      <c r="J89" s="20">
        <v>87</v>
      </c>
      <c r="K89" s="22" t="s">
        <v>84</v>
      </c>
      <c r="L89" s="22" t="s">
        <v>64</v>
      </c>
      <c r="M89" s="20" t="str">
        <f t="shared" si="4"/>
        <v> </v>
      </c>
      <c r="N89" s="20" t="str">
        <f t="shared" si="5"/>
        <v>Eighty Seven</v>
      </c>
    </row>
    <row r="90" spans="10:14" ht="15" hidden="1">
      <c r="J90" s="20">
        <v>88</v>
      </c>
      <c r="K90" s="22" t="s">
        <v>84</v>
      </c>
      <c r="L90" s="22" t="s">
        <v>66</v>
      </c>
      <c r="M90" s="20" t="str">
        <f t="shared" si="4"/>
        <v> </v>
      </c>
      <c r="N90" s="20" t="str">
        <f t="shared" si="5"/>
        <v>Eighty Eight</v>
      </c>
    </row>
    <row r="91" spans="10:14" ht="15" hidden="1">
      <c r="J91" s="20">
        <v>89</v>
      </c>
      <c r="K91" s="22" t="s">
        <v>84</v>
      </c>
      <c r="L91" s="22" t="s">
        <v>67</v>
      </c>
      <c r="M91" s="20" t="str">
        <f t="shared" si="4"/>
        <v> </v>
      </c>
      <c r="N91" s="20" t="str">
        <f t="shared" si="5"/>
        <v>Eighty Nine</v>
      </c>
    </row>
    <row r="92" spans="10:14" ht="15" hidden="1">
      <c r="J92" s="20">
        <v>90</v>
      </c>
      <c r="K92" s="22" t="s">
        <v>85</v>
      </c>
      <c r="M92" s="20">
        <f t="shared" si="4"/>
      </c>
      <c r="N92" s="20" t="str">
        <f t="shared" si="5"/>
        <v>Ninety</v>
      </c>
    </row>
    <row r="93" spans="10:14" ht="15" hidden="1">
      <c r="J93" s="20">
        <v>91</v>
      </c>
      <c r="K93" s="22" t="s">
        <v>85</v>
      </c>
      <c r="L93" s="22" t="s">
        <v>51</v>
      </c>
      <c r="M93" s="20" t="str">
        <f t="shared" si="4"/>
        <v> </v>
      </c>
      <c r="N93" s="20" t="str">
        <f t="shared" si="5"/>
        <v>Ninety One</v>
      </c>
    </row>
    <row r="94" spans="10:14" ht="15" hidden="1">
      <c r="J94" s="20">
        <v>92</v>
      </c>
      <c r="K94" s="22" t="s">
        <v>85</v>
      </c>
      <c r="L94" s="22" t="s">
        <v>52</v>
      </c>
      <c r="M94" s="20" t="str">
        <f t="shared" si="4"/>
        <v> </v>
      </c>
      <c r="N94" s="20" t="str">
        <f t="shared" si="5"/>
        <v>Ninety Two</v>
      </c>
    </row>
    <row r="95" spans="10:14" ht="15" hidden="1">
      <c r="J95" s="20">
        <v>93</v>
      </c>
      <c r="K95" s="22" t="s">
        <v>85</v>
      </c>
      <c r="L95" s="22" t="s">
        <v>54</v>
      </c>
      <c r="M95" s="20" t="str">
        <f t="shared" si="4"/>
        <v> </v>
      </c>
      <c r="N95" s="20" t="str">
        <f t="shared" si="5"/>
        <v>Ninety Three</v>
      </c>
    </row>
    <row r="96" spans="10:14" ht="15" hidden="1">
      <c r="J96" s="20">
        <v>94</v>
      </c>
      <c r="K96" s="22" t="s">
        <v>85</v>
      </c>
      <c r="L96" s="22" t="s">
        <v>56</v>
      </c>
      <c r="M96" s="20" t="str">
        <f t="shared" si="4"/>
        <v> </v>
      </c>
      <c r="N96" s="20" t="str">
        <f t="shared" si="5"/>
        <v>Ninety Four</v>
      </c>
    </row>
    <row r="97" spans="10:14" ht="15" hidden="1">
      <c r="J97" s="20">
        <v>95</v>
      </c>
      <c r="K97" s="22" t="s">
        <v>85</v>
      </c>
      <c r="L97" s="22" t="s">
        <v>60</v>
      </c>
      <c r="M97" s="20" t="str">
        <f t="shared" si="4"/>
        <v> </v>
      </c>
      <c r="N97" s="20" t="str">
        <f t="shared" si="5"/>
        <v>Ninety Five</v>
      </c>
    </row>
    <row r="98" spans="10:14" ht="15" hidden="1">
      <c r="J98" s="20">
        <v>96</v>
      </c>
      <c r="K98" s="22" t="s">
        <v>85</v>
      </c>
      <c r="L98" s="22" t="s">
        <v>62</v>
      </c>
      <c r="M98" s="20" t="str">
        <f>IF(L98="",""," ")</f>
        <v> </v>
      </c>
      <c r="N98" s="20" t="str">
        <f>CONCATENATE(K98,M98,L98)</f>
        <v>Ninety Six</v>
      </c>
    </row>
    <row r="99" spans="10:14" ht="15" hidden="1">
      <c r="J99" s="20">
        <v>97</v>
      </c>
      <c r="K99" s="22" t="s">
        <v>85</v>
      </c>
      <c r="L99" s="22" t="s">
        <v>64</v>
      </c>
      <c r="M99" s="20" t="str">
        <f>IF(L99="",""," ")</f>
        <v> </v>
      </c>
      <c r="N99" s="20" t="str">
        <f>CONCATENATE(K99,M99,L99)</f>
        <v>Ninety Seven</v>
      </c>
    </row>
    <row r="100" spans="10:14" ht="15" hidden="1">
      <c r="J100" s="20">
        <v>98</v>
      </c>
      <c r="K100" s="22" t="s">
        <v>85</v>
      </c>
      <c r="L100" s="22" t="s">
        <v>66</v>
      </c>
      <c r="M100" s="20" t="str">
        <f>IF(L100="",""," ")</f>
        <v> </v>
      </c>
      <c r="N100" s="20" t="str">
        <f>CONCATENATE(K100,M100,L100)</f>
        <v>Ninety Eight</v>
      </c>
    </row>
    <row r="101" spans="10:14" ht="15" hidden="1">
      <c r="J101" s="20">
        <v>99</v>
      </c>
      <c r="K101" s="22" t="s">
        <v>85</v>
      </c>
      <c r="L101" s="22" t="s">
        <v>67</v>
      </c>
      <c r="M101" s="20" t="str">
        <f>IF(L101="",""," ")</f>
        <v> </v>
      </c>
      <c r="N101" s="20" t="str">
        <f>CONCATENATE(K101,M101,L101)</f>
        <v>Ninety Nine</v>
      </c>
    </row>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51" spans="1:22" ht="15">
      <c r="A151" s="26"/>
      <c r="B151" s="26"/>
      <c r="C151" s="26"/>
      <c r="D151" s="26"/>
      <c r="E151" s="26"/>
      <c r="F151" s="26"/>
      <c r="G151" s="26"/>
      <c r="H151" s="26"/>
      <c r="I151" s="26"/>
      <c r="J151" s="26"/>
      <c r="K151" s="26"/>
      <c r="L151" s="26"/>
      <c r="M151" s="26"/>
      <c r="N151" s="26"/>
      <c r="O151" s="26"/>
      <c r="P151" s="26"/>
      <c r="Q151" s="26"/>
      <c r="R151" s="26"/>
      <c r="S151" s="26"/>
      <c r="T151" s="26"/>
      <c r="U151" s="26"/>
      <c r="V151" s="26"/>
    </row>
    <row r="152" spans="1:22" ht="15">
      <c r="A152" s="26"/>
      <c r="B152" s="26"/>
      <c r="C152" s="26"/>
      <c r="D152" s="26"/>
      <c r="E152" s="26"/>
      <c r="F152" s="26"/>
      <c r="G152" s="26"/>
      <c r="H152" s="26"/>
      <c r="I152" s="26"/>
      <c r="J152" s="26"/>
      <c r="K152" s="26"/>
      <c r="L152" s="26"/>
      <c r="M152" s="26"/>
      <c r="N152" s="26"/>
      <c r="O152" s="26"/>
      <c r="P152" s="26"/>
      <c r="Q152" s="26"/>
      <c r="R152" s="26"/>
      <c r="S152" s="26"/>
      <c r="T152" s="26"/>
      <c r="U152" s="26"/>
      <c r="V152" s="26"/>
    </row>
    <row r="153" spans="1:22" ht="15">
      <c r="A153" s="26"/>
      <c r="B153" s="26"/>
      <c r="C153" s="26"/>
      <c r="D153" s="26"/>
      <c r="E153" s="26"/>
      <c r="F153" s="26"/>
      <c r="G153" s="26"/>
      <c r="H153" s="26"/>
      <c r="I153" s="26"/>
      <c r="J153" s="26"/>
      <c r="K153" s="26"/>
      <c r="L153" s="26"/>
      <c r="M153" s="26"/>
      <c r="N153" s="26"/>
      <c r="O153" s="26"/>
      <c r="P153" s="26"/>
      <c r="Q153" s="26"/>
      <c r="R153" s="26"/>
      <c r="S153" s="26"/>
      <c r="T153" s="26"/>
      <c r="U153" s="26"/>
      <c r="V153" s="26"/>
    </row>
    <row r="154" spans="1:22" s="29" customFormat="1" ht="12.75" customHeight="1">
      <c r="A154" s="27" t="str">
        <f>"STATEMENT OF G.P.FUND FOR THE FINANCIAL YEAR: "&amp;Sheet1!D194&amp;"-"&amp;Sheet1!E194</f>
        <v>STATEMENT OF G.P.FUND FOR THE FINANCIAL YEAR: 2011-2012</v>
      </c>
      <c r="B154" s="27"/>
      <c r="C154" s="27"/>
      <c r="D154" s="27"/>
      <c r="E154" s="27"/>
      <c r="F154" s="27"/>
      <c r="G154" s="27"/>
      <c r="H154" s="27"/>
      <c r="I154" s="27"/>
      <c r="J154" s="27"/>
      <c r="K154" s="27"/>
      <c r="L154" s="27"/>
      <c r="M154" s="27"/>
      <c r="N154" s="27"/>
      <c r="O154" s="27"/>
      <c r="P154" s="27"/>
      <c r="Q154" s="27"/>
      <c r="R154" s="27"/>
      <c r="S154" s="28"/>
      <c r="T154" s="28"/>
      <c r="U154" s="28"/>
      <c r="V154" s="28"/>
    </row>
    <row r="155" spans="1:22" s="29" customFormat="1" ht="29.25" customHeight="1">
      <c r="A155" s="131" t="s">
        <v>86</v>
      </c>
      <c r="B155" s="131"/>
      <c r="C155" s="132" t="s">
        <v>87</v>
      </c>
      <c r="D155" s="132"/>
      <c r="E155" s="30" t="s">
        <v>88</v>
      </c>
      <c r="F155" s="30"/>
      <c r="G155" s="30"/>
      <c r="H155" s="30"/>
      <c r="I155" s="30" t="s">
        <v>89</v>
      </c>
      <c r="J155" s="30" t="s">
        <v>90</v>
      </c>
      <c r="K155" s="30" t="s">
        <v>42</v>
      </c>
      <c r="L155" s="30" t="s">
        <v>91</v>
      </c>
      <c r="M155" s="30" t="s">
        <v>92</v>
      </c>
      <c r="N155" s="30" t="s">
        <v>93</v>
      </c>
      <c r="O155" s="31" t="s">
        <v>94</v>
      </c>
      <c r="P155" s="30" t="s">
        <v>95</v>
      </c>
      <c r="Q155" s="30" t="s">
        <v>96</v>
      </c>
      <c r="R155" s="30" t="s">
        <v>97</v>
      </c>
      <c r="S155" s="32" t="s">
        <v>98</v>
      </c>
      <c r="T155" s="33">
        <f>IF(Sheet1!D197="MAR",1,IF(Sheet1!D197="FEB",12,IF(Sheet1!D197="JAN",11,IF(Sheet1!D197="DEC",10,IF(Sheet1!D197="NOV",9,IF(Sheet1!D197="OCT",8,IF(Sheet1!D197="SEP",7,IF(Sheet1!D197="AUG",6,0))))))))</f>
        <v>12</v>
      </c>
      <c r="U155" s="28"/>
      <c r="V155" s="28"/>
    </row>
    <row r="156" spans="1:22" s="29" customFormat="1" ht="15">
      <c r="A156" s="34" t="s">
        <v>99</v>
      </c>
      <c r="B156" s="35">
        <f>Sheet1!D194</f>
        <v>2011</v>
      </c>
      <c r="C156" s="34" t="s">
        <v>100</v>
      </c>
      <c r="D156" s="35">
        <f aca="true" t="shared" si="6" ref="D156:D164">B156</f>
        <v>2011</v>
      </c>
      <c r="E156" s="36">
        <f>Sheet1!D195</f>
        <v>139893</v>
      </c>
      <c r="F156" s="36">
        <f>Sheet1!D199</f>
        <v>12</v>
      </c>
      <c r="G156" s="36">
        <v>1</v>
      </c>
      <c r="H156" s="36">
        <f>Sheet1!D196</f>
        <v>2000</v>
      </c>
      <c r="I156" s="37">
        <f>INPUT!D15</f>
        <v>2000</v>
      </c>
      <c r="J156" s="38">
        <f>INPUT!E15</f>
        <v>2500</v>
      </c>
      <c r="K156" s="38">
        <f aca="true" t="shared" si="7" ref="K156:K167">I156+J156</f>
        <v>4500</v>
      </c>
      <c r="L156" s="38">
        <f>INPUT!F15</f>
        <v>0</v>
      </c>
      <c r="M156" s="39">
        <f>E156+INPUT!D15+J156-L156</f>
        <v>144393</v>
      </c>
      <c r="N156" s="39">
        <f>IF(Sheet1!F156&lt;Sheet1!G156,0,(E156+I156+J156-L156))</f>
        <v>144393</v>
      </c>
      <c r="O156" s="39">
        <f aca="true" t="shared" si="8" ref="O156:O167">N156*V156</f>
        <v>1155144</v>
      </c>
      <c r="P156" s="39">
        <f aca="true" t="shared" si="9" ref="P156:P167">IF(U156&lt;=0,0,U156)</f>
        <v>12</v>
      </c>
      <c r="Q156" s="39">
        <f>(INPUT!D15+E156+J156-L156)*V156%/12*P156</f>
        <v>11551.44</v>
      </c>
      <c r="R156" s="39">
        <f>E156+INPUT!D15+J156-L156+Q156</f>
        <v>155944.44</v>
      </c>
      <c r="S156" s="32" t="s">
        <v>101</v>
      </c>
      <c r="T156" s="33">
        <f>IF(Sheet1!D197="JUL",5,IF(Sheet1!D197="JUN",4,IF(Sheet1!D197="MAY",3,IF(Sheet1!D197="APR",2,0))))</f>
        <v>0</v>
      </c>
      <c r="U156" s="33">
        <f>T157</f>
        <v>12</v>
      </c>
      <c r="V156" s="33">
        <f>INPUT!C15</f>
        <v>8</v>
      </c>
    </row>
    <row r="157" spans="1:22" s="29" customFormat="1" ht="15">
      <c r="A157" s="34" t="s">
        <v>100</v>
      </c>
      <c r="B157" s="35">
        <f aca="true" t="shared" si="10" ref="B157:B165">B156</f>
        <v>2011</v>
      </c>
      <c r="C157" s="34" t="s">
        <v>102</v>
      </c>
      <c r="D157" s="35">
        <f t="shared" si="6"/>
        <v>2011</v>
      </c>
      <c r="E157" s="36">
        <f aca="true" t="shared" si="11" ref="E157:E167">E156+K156-L156</f>
        <v>144393</v>
      </c>
      <c r="F157" s="36">
        <f aca="true" t="shared" si="12" ref="F157:F167">F156</f>
        <v>12</v>
      </c>
      <c r="G157" s="36">
        <v>2</v>
      </c>
      <c r="H157" s="36">
        <f aca="true" t="shared" si="13" ref="H157:H167">H156</f>
        <v>2000</v>
      </c>
      <c r="I157" s="37">
        <f>INPUT!D16</f>
        <v>2000</v>
      </c>
      <c r="J157" s="38">
        <f>INPUT!E16</f>
        <v>0</v>
      </c>
      <c r="K157" s="38">
        <f t="shared" si="7"/>
        <v>2000</v>
      </c>
      <c r="L157" s="38">
        <f>INPUT!F16</f>
        <v>0</v>
      </c>
      <c r="M157" s="39">
        <f aca="true" t="shared" si="14" ref="M157:M167">E157+I157+J157-L157</f>
        <v>146393</v>
      </c>
      <c r="N157" s="39">
        <f>IF(Sheet1!F157&lt;Sheet1!G157,0,(N156+I157+J157-L157))</f>
        <v>146393</v>
      </c>
      <c r="O157" s="39">
        <f t="shared" si="8"/>
        <v>1171144</v>
      </c>
      <c r="P157" s="39">
        <f t="shared" si="9"/>
        <v>11</v>
      </c>
      <c r="Q157" s="39">
        <f aca="true" t="shared" si="15" ref="Q157:Q167">(I157+J157-L157)*V157%/12*P157</f>
        <v>146.66666666666669</v>
      </c>
      <c r="R157" s="39">
        <f aca="true" t="shared" si="16" ref="R157:R167">E157+I157+J157-L157+Q157</f>
        <v>146539.66666666666</v>
      </c>
      <c r="S157" s="32" t="s">
        <v>101</v>
      </c>
      <c r="T157" s="33">
        <f>T155+T156</f>
        <v>12</v>
      </c>
      <c r="U157" s="33">
        <f aca="true" t="shared" si="17" ref="U157:U167">U156-1</f>
        <v>11</v>
      </c>
      <c r="V157" s="33">
        <f>INPUT!C16</f>
        <v>8</v>
      </c>
    </row>
    <row r="158" spans="1:22" s="29" customFormat="1" ht="15">
      <c r="A158" s="40" t="s">
        <v>102</v>
      </c>
      <c r="B158" s="35">
        <f t="shared" si="10"/>
        <v>2011</v>
      </c>
      <c r="C158" s="34" t="s">
        <v>103</v>
      </c>
      <c r="D158" s="35">
        <f t="shared" si="6"/>
        <v>2011</v>
      </c>
      <c r="E158" s="36">
        <f t="shared" si="11"/>
        <v>146393</v>
      </c>
      <c r="F158" s="36">
        <f t="shared" si="12"/>
        <v>12</v>
      </c>
      <c r="G158" s="36">
        <v>3</v>
      </c>
      <c r="H158" s="36">
        <f t="shared" si="13"/>
        <v>2000</v>
      </c>
      <c r="I158" s="37">
        <f>INPUT!D17</f>
        <v>2000</v>
      </c>
      <c r="J158" s="38">
        <f>INPUT!E17</f>
        <v>0</v>
      </c>
      <c r="K158" s="38">
        <f t="shared" si="7"/>
        <v>2000</v>
      </c>
      <c r="L158" s="38">
        <f>INPUT!F17</f>
        <v>0</v>
      </c>
      <c r="M158" s="39">
        <f t="shared" si="14"/>
        <v>148393</v>
      </c>
      <c r="N158" s="39">
        <f>IF(Sheet1!F158&lt;Sheet1!G158,0,(N157+I158+J158-L158))</f>
        <v>148393</v>
      </c>
      <c r="O158" s="39">
        <f t="shared" si="8"/>
        <v>1187144</v>
      </c>
      <c r="P158" s="39">
        <f t="shared" si="9"/>
        <v>10</v>
      </c>
      <c r="Q158" s="39">
        <f t="shared" si="15"/>
        <v>133.33333333333334</v>
      </c>
      <c r="R158" s="39">
        <f t="shared" si="16"/>
        <v>148526.33333333334</v>
      </c>
      <c r="S158" s="32" t="s">
        <v>101</v>
      </c>
      <c r="T158" s="28"/>
      <c r="U158" s="33">
        <f t="shared" si="17"/>
        <v>10</v>
      </c>
      <c r="V158" s="33">
        <f>INPUT!C17</f>
        <v>8</v>
      </c>
    </row>
    <row r="159" spans="1:22" s="29" customFormat="1" ht="15">
      <c r="A159" s="34" t="s">
        <v>103</v>
      </c>
      <c r="B159" s="35">
        <f t="shared" si="10"/>
        <v>2011</v>
      </c>
      <c r="C159" s="34" t="s">
        <v>104</v>
      </c>
      <c r="D159" s="35">
        <f t="shared" si="6"/>
        <v>2011</v>
      </c>
      <c r="E159" s="36">
        <f t="shared" si="11"/>
        <v>148393</v>
      </c>
      <c r="F159" s="36">
        <f t="shared" si="12"/>
        <v>12</v>
      </c>
      <c r="G159" s="36">
        <v>4</v>
      </c>
      <c r="H159" s="36">
        <f t="shared" si="13"/>
        <v>2000</v>
      </c>
      <c r="I159" s="37">
        <f>INPUT!D18</f>
        <v>2000</v>
      </c>
      <c r="J159" s="38">
        <f>INPUT!E18</f>
        <v>0</v>
      </c>
      <c r="K159" s="38">
        <f t="shared" si="7"/>
        <v>2000</v>
      </c>
      <c r="L159" s="38">
        <f>INPUT!F18</f>
        <v>0</v>
      </c>
      <c r="M159" s="39">
        <f t="shared" si="14"/>
        <v>150393</v>
      </c>
      <c r="N159" s="39">
        <f>IF(Sheet1!F159&lt;Sheet1!G159,0,(N158+I159+J159-L159))</f>
        <v>150393</v>
      </c>
      <c r="O159" s="39">
        <f t="shared" si="8"/>
        <v>1203144</v>
      </c>
      <c r="P159" s="39">
        <f t="shared" si="9"/>
        <v>9</v>
      </c>
      <c r="Q159" s="39">
        <f t="shared" si="15"/>
        <v>120</v>
      </c>
      <c r="R159" s="39">
        <f t="shared" si="16"/>
        <v>150513</v>
      </c>
      <c r="S159" s="32" t="s">
        <v>101</v>
      </c>
      <c r="T159" s="28"/>
      <c r="U159" s="33">
        <f t="shared" si="17"/>
        <v>9</v>
      </c>
      <c r="V159" s="33">
        <f>INPUT!C18</f>
        <v>8</v>
      </c>
    </row>
    <row r="160" spans="1:22" s="29" customFormat="1" ht="15">
      <c r="A160" s="34" t="s">
        <v>104</v>
      </c>
      <c r="B160" s="35">
        <f t="shared" si="10"/>
        <v>2011</v>
      </c>
      <c r="C160" s="34" t="s">
        <v>105</v>
      </c>
      <c r="D160" s="35">
        <f t="shared" si="6"/>
        <v>2011</v>
      </c>
      <c r="E160" s="36">
        <f t="shared" si="11"/>
        <v>150393</v>
      </c>
      <c r="F160" s="36">
        <f t="shared" si="12"/>
        <v>12</v>
      </c>
      <c r="G160" s="36">
        <v>5</v>
      </c>
      <c r="H160" s="36">
        <f t="shared" si="13"/>
        <v>2000</v>
      </c>
      <c r="I160" s="37">
        <f>INPUT!D19</f>
        <v>2000</v>
      </c>
      <c r="J160" s="38">
        <f>INPUT!E19</f>
        <v>0</v>
      </c>
      <c r="K160" s="38">
        <f t="shared" si="7"/>
        <v>2000</v>
      </c>
      <c r="L160" s="38">
        <f>INPUT!F19</f>
        <v>0</v>
      </c>
      <c r="M160" s="39">
        <f t="shared" si="14"/>
        <v>152393</v>
      </c>
      <c r="N160" s="39">
        <f>IF(Sheet1!F160&lt;Sheet1!G160,0,(N159+I160+J160-L160))</f>
        <v>152393</v>
      </c>
      <c r="O160" s="39">
        <f t="shared" si="8"/>
        <v>1219144</v>
      </c>
      <c r="P160" s="39">
        <f t="shared" si="9"/>
        <v>8</v>
      </c>
      <c r="Q160" s="39">
        <f t="shared" si="15"/>
        <v>106.66666666666667</v>
      </c>
      <c r="R160" s="39">
        <f t="shared" si="16"/>
        <v>152499.66666666666</v>
      </c>
      <c r="S160" s="32" t="s">
        <v>101</v>
      </c>
      <c r="T160" s="28"/>
      <c r="U160" s="33">
        <f t="shared" si="17"/>
        <v>8</v>
      </c>
      <c r="V160" s="33">
        <f>INPUT!C19</f>
        <v>8</v>
      </c>
    </row>
    <row r="161" spans="1:22" s="29" customFormat="1" ht="15">
      <c r="A161" s="34" t="s">
        <v>105</v>
      </c>
      <c r="B161" s="35">
        <f t="shared" si="10"/>
        <v>2011</v>
      </c>
      <c r="C161" s="34" t="s">
        <v>106</v>
      </c>
      <c r="D161" s="35">
        <f t="shared" si="6"/>
        <v>2011</v>
      </c>
      <c r="E161" s="36">
        <f t="shared" si="11"/>
        <v>152393</v>
      </c>
      <c r="F161" s="36">
        <f t="shared" si="12"/>
        <v>12</v>
      </c>
      <c r="G161" s="36">
        <v>6</v>
      </c>
      <c r="H161" s="36">
        <f t="shared" si="13"/>
        <v>2000</v>
      </c>
      <c r="I161" s="37">
        <f>INPUT!D20</f>
        <v>2000</v>
      </c>
      <c r="J161" s="38">
        <f>INPUT!E20</f>
        <v>0</v>
      </c>
      <c r="K161" s="38">
        <f t="shared" si="7"/>
        <v>2000</v>
      </c>
      <c r="L161" s="38">
        <f>INPUT!F20</f>
        <v>0</v>
      </c>
      <c r="M161" s="39">
        <f t="shared" si="14"/>
        <v>154393</v>
      </c>
      <c r="N161" s="39">
        <f>IF(Sheet1!F161&lt;Sheet1!G161,0,(N160+I161+J161-L161))</f>
        <v>154393</v>
      </c>
      <c r="O161" s="39">
        <f t="shared" si="8"/>
        <v>1235144</v>
      </c>
      <c r="P161" s="39">
        <f t="shared" si="9"/>
        <v>7</v>
      </c>
      <c r="Q161" s="39">
        <f t="shared" si="15"/>
        <v>93.33333333333334</v>
      </c>
      <c r="R161" s="39">
        <f t="shared" si="16"/>
        <v>154486.33333333334</v>
      </c>
      <c r="S161" s="32" t="s">
        <v>101</v>
      </c>
      <c r="T161" s="28"/>
      <c r="U161" s="33">
        <f t="shared" si="17"/>
        <v>7</v>
      </c>
      <c r="V161" s="33">
        <f>INPUT!C20</f>
        <v>8</v>
      </c>
    </row>
    <row r="162" spans="1:22" s="29" customFormat="1" ht="15">
      <c r="A162" s="34" t="s">
        <v>106</v>
      </c>
      <c r="B162" s="35">
        <f t="shared" si="10"/>
        <v>2011</v>
      </c>
      <c r="C162" s="34" t="s">
        <v>107</v>
      </c>
      <c r="D162" s="35">
        <f t="shared" si="6"/>
        <v>2011</v>
      </c>
      <c r="E162" s="36">
        <f t="shared" si="11"/>
        <v>154393</v>
      </c>
      <c r="F162" s="36">
        <f t="shared" si="12"/>
        <v>12</v>
      </c>
      <c r="G162" s="36">
        <v>7</v>
      </c>
      <c r="H162" s="36">
        <f t="shared" si="13"/>
        <v>2000</v>
      </c>
      <c r="I162" s="37">
        <f>INPUT!D21</f>
        <v>2000</v>
      </c>
      <c r="J162" s="38">
        <f>INPUT!E21</f>
        <v>0</v>
      </c>
      <c r="K162" s="38">
        <f t="shared" si="7"/>
        <v>2000</v>
      </c>
      <c r="L162" s="38">
        <f>INPUT!F21</f>
        <v>0</v>
      </c>
      <c r="M162" s="39">
        <f t="shared" si="14"/>
        <v>156393</v>
      </c>
      <c r="N162" s="39">
        <f>IF(Sheet1!F162&lt;Sheet1!G162,0,(N161+I162+J162-L162))</f>
        <v>156393</v>
      </c>
      <c r="O162" s="39">
        <f t="shared" si="8"/>
        <v>1251144</v>
      </c>
      <c r="P162" s="39">
        <f t="shared" si="9"/>
        <v>6</v>
      </c>
      <c r="Q162" s="39">
        <f t="shared" si="15"/>
        <v>80</v>
      </c>
      <c r="R162" s="39">
        <f t="shared" si="16"/>
        <v>156473</v>
      </c>
      <c r="S162" s="32" t="s">
        <v>101</v>
      </c>
      <c r="T162" s="28"/>
      <c r="U162" s="33">
        <f t="shared" si="17"/>
        <v>6</v>
      </c>
      <c r="V162" s="33">
        <f>INPUT!C21</f>
        <v>8</v>
      </c>
    </row>
    <row r="163" spans="1:22" s="29" customFormat="1" ht="15">
      <c r="A163" s="34" t="s">
        <v>107</v>
      </c>
      <c r="B163" s="35">
        <f t="shared" si="10"/>
        <v>2011</v>
      </c>
      <c r="C163" s="34" t="s">
        <v>108</v>
      </c>
      <c r="D163" s="35">
        <f t="shared" si="6"/>
        <v>2011</v>
      </c>
      <c r="E163" s="36">
        <f t="shared" si="11"/>
        <v>156393</v>
      </c>
      <c r="F163" s="36">
        <f t="shared" si="12"/>
        <v>12</v>
      </c>
      <c r="G163" s="36">
        <v>8</v>
      </c>
      <c r="H163" s="36">
        <f t="shared" si="13"/>
        <v>2000</v>
      </c>
      <c r="I163" s="37">
        <f>INPUT!D22</f>
        <v>2000</v>
      </c>
      <c r="J163" s="38">
        <f>INPUT!E22</f>
        <v>0</v>
      </c>
      <c r="K163" s="38">
        <f t="shared" si="7"/>
        <v>2000</v>
      </c>
      <c r="L163" s="38">
        <f>INPUT!F22</f>
        <v>0</v>
      </c>
      <c r="M163" s="39">
        <f t="shared" si="14"/>
        <v>158393</v>
      </c>
      <c r="N163" s="39">
        <f>IF(Sheet1!F163&lt;Sheet1!G163,0,(N162+I163+J163-L163))</f>
        <v>158393</v>
      </c>
      <c r="O163" s="39">
        <f t="shared" si="8"/>
        <v>1267144</v>
      </c>
      <c r="P163" s="39">
        <f t="shared" si="9"/>
        <v>5</v>
      </c>
      <c r="Q163" s="39">
        <f t="shared" si="15"/>
        <v>66.66666666666667</v>
      </c>
      <c r="R163" s="39">
        <f t="shared" si="16"/>
        <v>158459.66666666666</v>
      </c>
      <c r="S163" s="32" t="s">
        <v>101</v>
      </c>
      <c r="T163" s="28"/>
      <c r="U163" s="33">
        <f t="shared" si="17"/>
        <v>5</v>
      </c>
      <c r="V163" s="33">
        <f>INPUT!C22</f>
        <v>8</v>
      </c>
    </row>
    <row r="164" spans="1:22" s="29" customFormat="1" ht="15">
      <c r="A164" s="34" t="s">
        <v>108</v>
      </c>
      <c r="B164" s="35">
        <f t="shared" si="10"/>
        <v>2011</v>
      </c>
      <c r="C164" s="34" t="s">
        <v>109</v>
      </c>
      <c r="D164" s="35">
        <f t="shared" si="6"/>
        <v>2011</v>
      </c>
      <c r="E164" s="36">
        <f t="shared" si="11"/>
        <v>158393</v>
      </c>
      <c r="F164" s="36">
        <f t="shared" si="12"/>
        <v>12</v>
      </c>
      <c r="G164" s="36">
        <v>9</v>
      </c>
      <c r="H164" s="36">
        <f t="shared" si="13"/>
        <v>2000</v>
      </c>
      <c r="I164" s="37">
        <f>INPUT!D23</f>
        <v>2000</v>
      </c>
      <c r="J164" s="38">
        <f>INPUT!E23</f>
        <v>0</v>
      </c>
      <c r="K164" s="38">
        <f t="shared" si="7"/>
        <v>2000</v>
      </c>
      <c r="L164" s="38">
        <f>INPUT!F23</f>
        <v>0</v>
      </c>
      <c r="M164" s="39">
        <f t="shared" si="14"/>
        <v>160393</v>
      </c>
      <c r="N164" s="39">
        <f>IF(Sheet1!F164&lt;Sheet1!G164,0,(N163+I164+J164-L164))</f>
        <v>160393</v>
      </c>
      <c r="O164" s="39">
        <f t="shared" si="8"/>
        <v>1379379.8</v>
      </c>
      <c r="P164" s="39">
        <f t="shared" si="9"/>
        <v>4</v>
      </c>
      <c r="Q164" s="39">
        <f t="shared" si="15"/>
        <v>57.333333333333336</v>
      </c>
      <c r="R164" s="39">
        <f t="shared" si="16"/>
        <v>160450.33333333334</v>
      </c>
      <c r="S164" s="32" t="s">
        <v>101</v>
      </c>
      <c r="T164" s="28"/>
      <c r="U164" s="33">
        <f t="shared" si="17"/>
        <v>4</v>
      </c>
      <c r="V164" s="33">
        <f>INPUT!C23</f>
        <v>8.6</v>
      </c>
    </row>
    <row r="165" spans="1:22" s="29" customFormat="1" ht="15">
      <c r="A165" s="34" t="s">
        <v>109</v>
      </c>
      <c r="B165" s="35">
        <f t="shared" si="10"/>
        <v>2011</v>
      </c>
      <c r="C165" s="34" t="s">
        <v>110</v>
      </c>
      <c r="D165" s="35">
        <f>B165+1</f>
        <v>2012</v>
      </c>
      <c r="E165" s="36">
        <f t="shared" si="11"/>
        <v>160393</v>
      </c>
      <c r="F165" s="36">
        <f t="shared" si="12"/>
        <v>12</v>
      </c>
      <c r="G165" s="36">
        <v>10</v>
      </c>
      <c r="H165" s="36">
        <f t="shared" si="13"/>
        <v>2000</v>
      </c>
      <c r="I165" s="37">
        <f>INPUT!D24</f>
        <v>2000</v>
      </c>
      <c r="J165" s="38">
        <f>INPUT!E24</f>
        <v>0</v>
      </c>
      <c r="K165" s="38">
        <f t="shared" si="7"/>
        <v>2000</v>
      </c>
      <c r="L165" s="38">
        <f>INPUT!F24</f>
        <v>0</v>
      </c>
      <c r="M165" s="39">
        <f t="shared" si="14"/>
        <v>162393</v>
      </c>
      <c r="N165" s="39">
        <f>IF(Sheet1!F165&lt;Sheet1!G165,0,(N164+I165+J165-L165))</f>
        <v>162393</v>
      </c>
      <c r="O165" s="39">
        <f t="shared" si="8"/>
        <v>1396579.8</v>
      </c>
      <c r="P165" s="39">
        <f t="shared" si="9"/>
        <v>3</v>
      </c>
      <c r="Q165" s="39">
        <f t="shared" si="15"/>
        <v>43</v>
      </c>
      <c r="R165" s="39">
        <f t="shared" si="16"/>
        <v>162436</v>
      </c>
      <c r="S165" s="32" t="s">
        <v>101</v>
      </c>
      <c r="T165" s="28"/>
      <c r="U165" s="33">
        <f t="shared" si="17"/>
        <v>3</v>
      </c>
      <c r="V165" s="33">
        <f>INPUT!C24</f>
        <v>8.6</v>
      </c>
    </row>
    <row r="166" spans="1:22" s="29" customFormat="1" ht="15">
      <c r="A166" s="34" t="s">
        <v>110</v>
      </c>
      <c r="B166" s="35">
        <f>B165+1</f>
        <v>2012</v>
      </c>
      <c r="C166" s="34" t="s">
        <v>19</v>
      </c>
      <c r="D166" s="35">
        <f>B166</f>
        <v>2012</v>
      </c>
      <c r="E166" s="36">
        <f t="shared" si="11"/>
        <v>162393</v>
      </c>
      <c r="F166" s="36">
        <f t="shared" si="12"/>
        <v>12</v>
      </c>
      <c r="G166" s="36">
        <v>11</v>
      </c>
      <c r="H166" s="36">
        <f t="shared" si="13"/>
        <v>2000</v>
      </c>
      <c r="I166" s="37">
        <f>INPUT!D25</f>
        <v>2000</v>
      </c>
      <c r="J166" s="38">
        <f>INPUT!E25</f>
        <v>0</v>
      </c>
      <c r="K166" s="38">
        <f t="shared" si="7"/>
        <v>2000</v>
      </c>
      <c r="L166" s="38">
        <f>INPUT!F25</f>
        <v>100000</v>
      </c>
      <c r="M166" s="39">
        <f t="shared" si="14"/>
        <v>64393</v>
      </c>
      <c r="N166" s="39">
        <f>IF(Sheet1!F166&lt;Sheet1!G166,0,(N165+I166+J166-L166))</f>
        <v>64393</v>
      </c>
      <c r="O166" s="39">
        <f t="shared" si="8"/>
        <v>553779.7999999999</v>
      </c>
      <c r="P166" s="39">
        <f t="shared" si="9"/>
        <v>2</v>
      </c>
      <c r="Q166" s="39">
        <f t="shared" si="15"/>
        <v>-1404.6666666666667</v>
      </c>
      <c r="R166" s="39">
        <f t="shared" si="16"/>
        <v>62988.333333333336</v>
      </c>
      <c r="S166" s="32" t="s">
        <v>101</v>
      </c>
      <c r="T166" s="28"/>
      <c r="U166" s="33">
        <f t="shared" si="17"/>
        <v>2</v>
      </c>
      <c r="V166" s="33">
        <f>INPUT!C25</f>
        <v>8.6</v>
      </c>
    </row>
    <row r="167" spans="1:22" s="29" customFormat="1" ht="15">
      <c r="A167" s="34" t="s">
        <v>19</v>
      </c>
      <c r="B167" s="35">
        <f>B166</f>
        <v>2012</v>
      </c>
      <c r="C167" s="34" t="s">
        <v>99</v>
      </c>
      <c r="D167" s="35">
        <f>B167</f>
        <v>2012</v>
      </c>
      <c r="E167" s="36">
        <f t="shared" si="11"/>
        <v>64393</v>
      </c>
      <c r="F167" s="36">
        <f t="shared" si="12"/>
        <v>12</v>
      </c>
      <c r="G167" s="36">
        <v>12</v>
      </c>
      <c r="H167" s="36">
        <f t="shared" si="13"/>
        <v>2000</v>
      </c>
      <c r="I167" s="37">
        <f>INPUT!D26</f>
        <v>2000</v>
      </c>
      <c r="J167" s="38">
        <f>INPUT!E26</f>
        <v>0</v>
      </c>
      <c r="K167" s="38">
        <f t="shared" si="7"/>
        <v>2000</v>
      </c>
      <c r="L167" s="38">
        <f>INPUT!F26</f>
        <v>0</v>
      </c>
      <c r="M167" s="39">
        <f t="shared" si="14"/>
        <v>66393</v>
      </c>
      <c r="N167" s="39">
        <f>IF(Sheet1!F167&lt;Sheet1!G167,0,(N166+I167+J167-L167))</f>
        <v>66393</v>
      </c>
      <c r="O167" s="39">
        <f t="shared" si="8"/>
        <v>570979.7999999999</v>
      </c>
      <c r="P167" s="39">
        <f t="shared" si="9"/>
        <v>1</v>
      </c>
      <c r="Q167" s="39">
        <f t="shared" si="15"/>
        <v>14.333333333333334</v>
      </c>
      <c r="R167" s="39">
        <f t="shared" si="16"/>
        <v>66407.33333333333</v>
      </c>
      <c r="S167" s="32" t="s">
        <v>101</v>
      </c>
      <c r="T167" s="28"/>
      <c r="U167" s="33">
        <f t="shared" si="17"/>
        <v>1</v>
      </c>
      <c r="V167" s="33">
        <f>INPUT!C26</f>
        <v>8.6</v>
      </c>
    </row>
    <row r="168" spans="1:22" s="29" customFormat="1" ht="14.25" customHeight="1">
      <c r="A168" s="41"/>
      <c r="B168" s="42"/>
      <c r="C168" s="133" t="s">
        <v>42</v>
      </c>
      <c r="D168" s="133"/>
      <c r="E168" s="133"/>
      <c r="F168" s="43"/>
      <c r="G168" s="43"/>
      <c r="H168" s="43"/>
      <c r="I168" s="39">
        <f>SUM(I156:I167)</f>
        <v>24000</v>
      </c>
      <c r="J168" s="39">
        <f>SUM(J156:J167)</f>
        <v>2500</v>
      </c>
      <c r="K168" s="39">
        <f>SUM(K156:K167)</f>
        <v>26500</v>
      </c>
      <c r="L168" s="39">
        <f>SUM(L156:L167)</f>
        <v>100000</v>
      </c>
      <c r="M168" s="39"/>
      <c r="N168" s="39">
        <f>SUM(N156:N167)</f>
        <v>1664716</v>
      </c>
      <c r="O168" s="39">
        <f>SUM(O156:O167)</f>
        <v>13589871.200000003</v>
      </c>
      <c r="P168" s="39">
        <f>P156</f>
        <v>12</v>
      </c>
      <c r="Q168" s="44">
        <f>SUM(Q156:Q167)</f>
        <v>11008.106666666668</v>
      </c>
      <c r="R168" s="39"/>
      <c r="S168" s="32"/>
      <c r="T168" s="28"/>
      <c r="U168" s="28"/>
      <c r="V168" s="33"/>
    </row>
    <row r="169" spans="1:22" s="29" customFormat="1" ht="15">
      <c r="A169" s="28"/>
      <c r="B169" s="28"/>
      <c r="C169" s="28"/>
      <c r="D169" s="28"/>
      <c r="E169" s="32"/>
      <c r="F169" s="32"/>
      <c r="G169" s="32"/>
      <c r="H169" s="32"/>
      <c r="I169" s="32"/>
      <c r="J169" s="32"/>
      <c r="K169" s="32"/>
      <c r="L169" s="32"/>
      <c r="M169" s="32"/>
      <c r="N169" s="32"/>
      <c r="O169" s="32">
        <f>O168/1200</f>
        <v>11324.892666666668</v>
      </c>
      <c r="P169" s="32"/>
      <c r="Q169" s="39">
        <f>Q170</f>
        <v>11325</v>
      </c>
      <c r="R169" s="32"/>
      <c r="S169" s="32"/>
      <c r="T169" s="32" t="s">
        <v>111</v>
      </c>
      <c r="U169" s="28"/>
      <c r="V169" s="33" t="s">
        <v>112</v>
      </c>
    </row>
    <row r="170" spans="5:19" s="29" customFormat="1" ht="14.25">
      <c r="E170" s="45"/>
      <c r="F170" s="45"/>
      <c r="G170" s="45"/>
      <c r="H170" s="45"/>
      <c r="I170" s="45"/>
      <c r="J170" s="45"/>
      <c r="K170" s="45"/>
      <c r="L170" s="45"/>
      <c r="M170" s="45"/>
      <c r="N170" s="46"/>
      <c r="O170" s="46"/>
      <c r="P170" s="45"/>
      <c r="Q170" s="32">
        <f>ROUND(O169,0)</f>
        <v>11325</v>
      </c>
      <c r="R170" s="45"/>
      <c r="S170" s="45"/>
    </row>
    <row r="171" spans="14:15" s="29" customFormat="1" ht="14.25">
      <c r="N171" s="46"/>
      <c r="O171" s="46"/>
    </row>
    <row r="172" spans="14:15" s="29" customFormat="1" ht="14.25">
      <c r="N172" s="46"/>
      <c r="O172" s="46"/>
    </row>
    <row r="173" spans="14:15" s="29" customFormat="1" ht="14.25">
      <c r="N173" s="46"/>
      <c r="O173" s="46"/>
    </row>
    <row r="174" spans="14:15" s="29" customFormat="1" ht="14.25">
      <c r="N174" s="46"/>
      <c r="O174" s="46"/>
    </row>
    <row r="175" spans="13:15" s="29" customFormat="1" ht="14.25">
      <c r="M175" s="29" t="str">
        <f>Sheet1!A189&amp;Sheet1!D189</f>
        <v>OFFICE OF THE DISTRICT PRIMARY SCHOOL COUNCIL BURDWAN</v>
      </c>
      <c r="N175" s="46"/>
      <c r="O175" s="46"/>
    </row>
    <row r="176" spans="13:15" s="29" customFormat="1" ht="14.25">
      <c r="M176" s="29" t="str">
        <f>Sheet1!A190&amp;Sheet1!D190</f>
        <v>DISTRICT:BURDWAN</v>
      </c>
      <c r="N176" s="46"/>
      <c r="O176" s="46"/>
    </row>
    <row r="177" spans="13:15" s="29" customFormat="1" ht="14.25">
      <c r="M177" s="29" t="str">
        <f>Sheet1!A154&amp;Sheet1!P154</f>
        <v>STATEMENT OF G.P.FUND FOR THE FINANCIAL YEAR: 2011-2012</v>
      </c>
      <c r="N177" s="46"/>
      <c r="O177" s="46"/>
    </row>
    <row r="178" spans="14:15" s="29" customFormat="1" ht="14.25">
      <c r="N178" s="46"/>
      <c r="O178" s="46"/>
    </row>
    <row r="179" spans="14:15" s="29" customFormat="1" ht="14.25">
      <c r="N179" s="46"/>
      <c r="O179" s="46"/>
    </row>
    <row r="180" s="29" customFormat="1" ht="14.25"/>
    <row r="181" spans="1:70" s="49" customFormat="1" ht="12.75">
      <c r="A181" s="47">
        <f>Sheet1!D195</f>
        <v>139893</v>
      </c>
      <c r="B181" s="48" t="str">
        <f>AW181&amp;AN181&amp;AP181&amp;AR181&amp;AT181&amp;AV181&amp;AX181&amp;BH181&amp;BI181&amp;BM181&amp;BJ181&amp;BO181&amp;BQ181&amp;AU181</f>
        <v>Rs.1,39,893/-</v>
      </c>
      <c r="C181" s="49" t="str">
        <f>IF(A181&lt;1,"NIL",B181)</f>
        <v>Rs.1,39,893/-</v>
      </c>
      <c r="H181" s="49">
        <f>ROUNDDOWN(AJ181,-1)</f>
        <v>139890</v>
      </c>
      <c r="I181" s="49">
        <f>ROUNDDOWN(AJ181,-2)</f>
        <v>139800</v>
      </c>
      <c r="J181" s="49">
        <f>ROUNDDOWN(AJ181,-3)</f>
        <v>139000</v>
      </c>
      <c r="L181" s="49">
        <f>ROUNDDOWN(AJ181,-5)</f>
        <v>100000</v>
      </c>
      <c r="M181" s="49">
        <f>ROUNDDOWN(AJ181,-7)</f>
        <v>0</v>
      </c>
      <c r="N181" s="49">
        <f>ROUNDDOWN(AJ181,-9)</f>
        <v>0</v>
      </c>
      <c r="P181" s="50">
        <f>+A181-H181</f>
        <v>3</v>
      </c>
      <c r="Q181" s="49">
        <f>+AJ181-I181</f>
        <v>93</v>
      </c>
      <c r="R181" s="49">
        <f>+AJ181-J181-Q181</f>
        <v>800</v>
      </c>
      <c r="S181" s="49">
        <f>+AJ181-L181-R181-Q181</f>
        <v>39000</v>
      </c>
      <c r="T181" s="49">
        <f>AJ181-M181-S181-R181-Q181</f>
        <v>100000</v>
      </c>
      <c r="U181" s="49">
        <f>AJ181-N181-T181-S181-R181-Q181</f>
        <v>0</v>
      </c>
      <c r="V181" s="49">
        <f>ROUNDDOWN(Q181/10,0)</f>
        <v>9</v>
      </c>
      <c r="W181" s="49">
        <f>ROUND(R181/100,0)</f>
        <v>8</v>
      </c>
      <c r="X181" s="49">
        <f>ROUND(S181/1000,0)</f>
        <v>39</v>
      </c>
      <c r="Y181" s="49">
        <f>ROUND(T181/100000,0)</f>
        <v>1</v>
      </c>
      <c r="Z181" s="49">
        <f>ROUND(U181/10000000,0)</f>
        <v>0</v>
      </c>
      <c r="AA181" s="49">
        <f aca="true" t="shared" si="18" ref="AA181:AC185">ROUNDDOWN(X181,-1)</f>
        <v>30</v>
      </c>
      <c r="AB181" s="49">
        <f t="shared" si="18"/>
        <v>0</v>
      </c>
      <c r="AC181" s="49">
        <f t="shared" si="18"/>
        <v>0</v>
      </c>
      <c r="AD181" s="49">
        <f aca="true" t="shared" si="19" ref="AD181:AF185">AA181/10</f>
        <v>3</v>
      </c>
      <c r="AE181" s="49">
        <f t="shared" si="19"/>
        <v>0</v>
      </c>
      <c r="AF181" s="49">
        <f t="shared" si="19"/>
        <v>0</v>
      </c>
      <c r="AG181" s="49">
        <f aca="true" t="shared" si="20" ref="AG181:AI185">X181-AA181</f>
        <v>9</v>
      </c>
      <c r="AH181" s="49">
        <f t="shared" si="20"/>
        <v>1</v>
      </c>
      <c r="AI181" s="49">
        <f t="shared" si="20"/>
        <v>0</v>
      </c>
      <c r="AJ181" s="51">
        <f>IF(A181&lt;1000000000,ROUNDDOWN(A181,0),0)</f>
        <v>139893</v>
      </c>
      <c r="AK181" s="52">
        <f>A181-AJ181</f>
        <v>0</v>
      </c>
      <c r="AL181" s="53">
        <f>ROUND(AK181*100,0)</f>
        <v>0</v>
      </c>
      <c r="AM181" s="54">
        <f>AF181</f>
        <v>0</v>
      </c>
      <c r="AN181" s="51">
        <f>IF(AM181=0,"",AM181)</f>
      </c>
      <c r="AO181" s="55">
        <f>AI181</f>
        <v>0</v>
      </c>
      <c r="AP181" s="53">
        <f>IF(AO181=0,"",AO181)</f>
      </c>
      <c r="AQ181" s="54">
        <f>AM181+AO181</f>
        <v>0</v>
      </c>
      <c r="AR181" s="56">
        <f>IF(AP181="","",",")</f>
      </c>
      <c r="AS181" s="55">
        <f>AO181+AY181</f>
        <v>0</v>
      </c>
      <c r="AT181" s="57">
        <f>IF(AS181&gt;0,AY181,"")</f>
      </c>
      <c r="AU181" s="55" t="str">
        <f>"/-"</f>
        <v>/-</v>
      </c>
      <c r="AV181" s="57">
        <f>IF(BA181&gt;0,AZ181,"")</f>
        <v>1</v>
      </c>
      <c r="AW181" s="53" t="str">
        <f>"Rs."</f>
        <v>Rs.</v>
      </c>
      <c r="AX181" s="57" t="str">
        <f>IF(AV181="","",",")</f>
        <v>,</v>
      </c>
      <c r="AY181" s="57">
        <f>AE181</f>
        <v>0</v>
      </c>
      <c r="AZ181" s="57">
        <f>AH181</f>
        <v>1</v>
      </c>
      <c r="BA181" s="57">
        <f>AO181+AY181+AZ181</f>
        <v>1</v>
      </c>
      <c r="BB181" s="57">
        <f>AO181+AY181+AZ181+BC181</f>
        <v>4</v>
      </c>
      <c r="BC181" s="57">
        <f>AD181</f>
        <v>3</v>
      </c>
      <c r="BD181" s="57">
        <f>AG181</f>
        <v>9</v>
      </c>
      <c r="BE181" s="57">
        <f>W181</f>
        <v>8</v>
      </c>
      <c r="BF181" s="57">
        <f>V181</f>
        <v>9</v>
      </c>
      <c r="BG181" s="57">
        <f>P181</f>
        <v>3</v>
      </c>
      <c r="BH181" s="57">
        <f>IF(BB181&gt;0,BC181,"")</f>
        <v>3</v>
      </c>
      <c r="BI181" s="57">
        <f aca="true" t="shared" si="21" ref="BI181:BJ185">IF(BK181&gt;0,BD181,"")</f>
        <v>9</v>
      </c>
      <c r="BJ181" s="57">
        <f t="shared" si="21"/>
        <v>8</v>
      </c>
      <c r="BK181" s="57">
        <f>AO181+AY181+AZ181+BC181+BD181</f>
        <v>13</v>
      </c>
      <c r="BL181" s="57">
        <f>AO181+AY181+AZ181+BC181+BD181+BE181</f>
        <v>21</v>
      </c>
      <c r="BM181" s="57" t="str">
        <f>IF(BI181="","",",")</f>
        <v>,</v>
      </c>
      <c r="BN181" s="57">
        <f>AO181+AY181+AZ181+BC181+BD181+BE181+BF181</f>
        <v>30</v>
      </c>
      <c r="BO181" s="57">
        <f>IF(BN181&gt;0,BF181,"")</f>
        <v>9</v>
      </c>
      <c r="BP181" s="57">
        <f>AO181+AY181+AZ181+BC181+BD181+BE181+BF181+BG181</f>
        <v>33</v>
      </c>
      <c r="BQ181" s="57">
        <f>IF(BP181&gt;0,BG181,"")</f>
        <v>3</v>
      </c>
      <c r="BR181" s="57">
        <f>AO181+AY181+AZ181+BC181+BD181+BE181+BF181+BG181</f>
        <v>33</v>
      </c>
    </row>
    <row r="182" spans="1:70" s="49" customFormat="1" ht="12.75">
      <c r="A182" s="47">
        <f>Sheet1!I168+Sheet1!J168</f>
        <v>26500</v>
      </c>
      <c r="B182" s="48" t="str">
        <f>AW182&amp;AN182&amp;AP182&amp;AR182&amp;AT182&amp;AV182&amp;AX182&amp;BH182&amp;BI182&amp;BM182&amp;BJ182&amp;BO182&amp;BQ182&amp;AU182</f>
        <v>Rs.26,500/-</v>
      </c>
      <c r="C182" s="49" t="str">
        <f>IF(A182&lt;1,"NIL",B182)</f>
        <v>Rs.26,500/-</v>
      </c>
      <c r="H182" s="49">
        <f>ROUNDDOWN(AJ182,-1)</f>
        <v>26500</v>
      </c>
      <c r="I182" s="49">
        <f>ROUNDDOWN(AJ182,-2)</f>
        <v>26500</v>
      </c>
      <c r="J182" s="49">
        <f>ROUNDDOWN(AJ182,-3)</f>
        <v>26000</v>
      </c>
      <c r="L182" s="49">
        <f>ROUNDDOWN(AJ182,-5)</f>
        <v>0</v>
      </c>
      <c r="M182" s="49">
        <f>ROUNDDOWN(AJ182,-7)</f>
        <v>0</v>
      </c>
      <c r="N182" s="49">
        <f>ROUNDDOWN(AJ182,-9)</f>
        <v>0</v>
      </c>
      <c r="P182" s="50">
        <f>+A182-H182</f>
        <v>0</v>
      </c>
      <c r="Q182" s="49">
        <f>+AJ182-I182</f>
        <v>0</v>
      </c>
      <c r="R182" s="49">
        <f>+AJ182-J182-Q182</f>
        <v>500</v>
      </c>
      <c r="S182" s="49">
        <f>+AJ182-L182-R182-Q182</f>
        <v>26000</v>
      </c>
      <c r="T182" s="49">
        <f>AJ182-M182-S182-R182-Q182</f>
        <v>0</v>
      </c>
      <c r="U182" s="49">
        <f>AJ182-N182-T182-S182-R182-Q182</f>
        <v>0</v>
      </c>
      <c r="V182" s="49">
        <f>ROUNDDOWN(Q182/10,0)</f>
        <v>0</v>
      </c>
      <c r="W182" s="49">
        <f>ROUND(R182/100,0)</f>
        <v>5</v>
      </c>
      <c r="X182" s="49">
        <f>ROUND(S182/1000,0)</f>
        <v>26</v>
      </c>
      <c r="Y182" s="49">
        <f>ROUND(T182/100000,0)</f>
        <v>0</v>
      </c>
      <c r="Z182" s="49">
        <f>ROUND(U182/10000000,0)</f>
        <v>0</v>
      </c>
      <c r="AA182" s="49">
        <f t="shared" si="18"/>
        <v>20</v>
      </c>
      <c r="AB182" s="49">
        <f t="shared" si="18"/>
        <v>0</v>
      </c>
      <c r="AC182" s="49">
        <f t="shared" si="18"/>
        <v>0</v>
      </c>
      <c r="AD182" s="49">
        <f t="shared" si="19"/>
        <v>2</v>
      </c>
      <c r="AE182" s="49">
        <f t="shared" si="19"/>
        <v>0</v>
      </c>
      <c r="AF182" s="49">
        <f t="shared" si="19"/>
        <v>0</v>
      </c>
      <c r="AG182" s="49">
        <f t="shared" si="20"/>
        <v>6</v>
      </c>
      <c r="AH182" s="49">
        <f t="shared" si="20"/>
        <v>0</v>
      </c>
      <c r="AI182" s="49">
        <f t="shared" si="20"/>
        <v>0</v>
      </c>
      <c r="AJ182" s="51">
        <f>IF(A182&lt;1000000000,ROUNDDOWN(A182,0),0)</f>
        <v>26500</v>
      </c>
      <c r="AK182" s="52">
        <f>A182-AJ182</f>
        <v>0</v>
      </c>
      <c r="AL182" s="53">
        <f>ROUND(AK182*100,0)</f>
        <v>0</v>
      </c>
      <c r="AM182" s="54">
        <f>AF182</f>
        <v>0</v>
      </c>
      <c r="AN182" s="51">
        <f>IF(AM182=0,"",AM182)</f>
      </c>
      <c r="AO182" s="55">
        <f>AI182</f>
        <v>0</v>
      </c>
      <c r="AP182" s="53">
        <f>IF(AO182=0,"",AO182)</f>
      </c>
      <c r="AQ182" s="54">
        <f>AM182+AO182</f>
        <v>0</v>
      </c>
      <c r="AR182" s="56">
        <f>IF(AP182="","",",")</f>
      </c>
      <c r="AS182" s="55">
        <f>AO182+AY182</f>
        <v>0</v>
      </c>
      <c r="AT182" s="57">
        <f>IF(AS182&gt;0,AY182,"")</f>
      </c>
      <c r="AU182" s="55" t="str">
        <f>"/-"</f>
        <v>/-</v>
      </c>
      <c r="AV182" s="57">
        <f>IF(BA182&gt;0,AZ182,"")</f>
      </c>
      <c r="AW182" s="53" t="str">
        <f>"Rs."</f>
        <v>Rs.</v>
      </c>
      <c r="AX182" s="57">
        <f>IF(AV182="","",",")</f>
      </c>
      <c r="AY182" s="57">
        <f>AE182</f>
        <v>0</v>
      </c>
      <c r="AZ182" s="57">
        <f>AH182</f>
        <v>0</v>
      </c>
      <c r="BA182" s="57">
        <f>AO182+AY182+AZ182</f>
        <v>0</v>
      </c>
      <c r="BB182" s="57">
        <f>AO182+AY182+AZ182+BC182</f>
        <v>2</v>
      </c>
      <c r="BC182" s="57">
        <f>AD182</f>
        <v>2</v>
      </c>
      <c r="BD182" s="57">
        <f>AG182</f>
        <v>6</v>
      </c>
      <c r="BE182" s="57">
        <f>W182</f>
        <v>5</v>
      </c>
      <c r="BF182" s="57">
        <f>V182</f>
        <v>0</v>
      </c>
      <c r="BG182" s="57">
        <f>P182</f>
        <v>0</v>
      </c>
      <c r="BH182" s="57">
        <f>IF(BB182&gt;0,BC182,"")</f>
        <v>2</v>
      </c>
      <c r="BI182" s="57">
        <f t="shared" si="21"/>
        <v>6</v>
      </c>
      <c r="BJ182" s="57">
        <f t="shared" si="21"/>
        <v>5</v>
      </c>
      <c r="BK182" s="57">
        <f>AO182+AY182+AZ182+BC182+BD182</f>
        <v>8</v>
      </c>
      <c r="BL182" s="57">
        <f>AO182+AY182+AZ182+BC182+BD182+BE182</f>
        <v>13</v>
      </c>
      <c r="BM182" s="57" t="str">
        <f>IF(BI182="","",",")</f>
        <v>,</v>
      </c>
      <c r="BN182" s="57">
        <f>AO182+AY182+AZ182+BC182+BD182+BE182+BF182</f>
        <v>13</v>
      </c>
      <c r="BO182" s="57">
        <f>IF(BN182&gt;0,BF182,"")</f>
        <v>0</v>
      </c>
      <c r="BP182" s="57">
        <f>AO182+AY182+AZ182+BC182+BD182+BE182+BF182+BG182</f>
        <v>13</v>
      </c>
      <c r="BQ182" s="57">
        <f>IF(BP182&gt;0,BG182,"")</f>
        <v>0</v>
      </c>
      <c r="BR182" s="57">
        <f>AO182+AY182+AZ182+BC182+BD182+BE182+BF182+BG182</f>
        <v>13</v>
      </c>
    </row>
    <row r="183" spans="1:70" s="49" customFormat="1" ht="12.75">
      <c r="A183" s="47">
        <f>L168</f>
        <v>100000</v>
      </c>
      <c r="B183" s="48" t="str">
        <f>AW183&amp;AN183&amp;AP183&amp;AR183&amp;AT183&amp;AV183&amp;AX183&amp;BH183&amp;BI183&amp;BM183&amp;BJ183&amp;BO183&amp;BQ183&amp;AU183</f>
        <v>Rs.1,00,000/-</v>
      </c>
      <c r="C183" s="49" t="str">
        <f>IF(A183&lt;1,"NIL",B183)</f>
        <v>Rs.1,00,000/-</v>
      </c>
      <c r="H183" s="49">
        <f>ROUNDDOWN(AJ183,-1)</f>
        <v>100000</v>
      </c>
      <c r="I183" s="49">
        <f>ROUNDDOWN(AJ183,-2)</f>
        <v>100000</v>
      </c>
      <c r="J183" s="49">
        <f>ROUNDDOWN(AJ183,-3)</f>
        <v>100000</v>
      </c>
      <c r="L183" s="49">
        <f>ROUNDDOWN(AJ183,-5)</f>
        <v>100000</v>
      </c>
      <c r="M183" s="49">
        <f>ROUNDDOWN(AJ183,-7)</f>
        <v>0</v>
      </c>
      <c r="N183" s="49">
        <f>ROUNDDOWN(AJ183,-9)</f>
        <v>0</v>
      </c>
      <c r="P183" s="50">
        <f>+A183-H183</f>
        <v>0</v>
      </c>
      <c r="Q183" s="49">
        <f>+AJ183-I183</f>
        <v>0</v>
      </c>
      <c r="R183" s="49">
        <f>+AJ183-J183-Q183</f>
        <v>0</v>
      </c>
      <c r="S183" s="49">
        <f>+AJ183-L183-R183-Q183</f>
        <v>0</v>
      </c>
      <c r="T183" s="49">
        <f>AJ183-M183-S183-R183-Q183</f>
        <v>100000</v>
      </c>
      <c r="U183" s="49">
        <f>AJ183-N183-T183-S183-R183-Q183</f>
        <v>0</v>
      </c>
      <c r="V183" s="49">
        <f>ROUNDDOWN(Q183/10,0)</f>
        <v>0</v>
      </c>
      <c r="W183" s="49">
        <f>ROUND(R183/100,0)</f>
        <v>0</v>
      </c>
      <c r="X183" s="49">
        <f>ROUND(S183/1000,0)</f>
        <v>0</v>
      </c>
      <c r="Y183" s="49">
        <f>ROUND(T183/100000,0)</f>
        <v>1</v>
      </c>
      <c r="Z183" s="49">
        <f>ROUND(U183/10000000,0)</f>
        <v>0</v>
      </c>
      <c r="AA183" s="49">
        <f t="shared" si="18"/>
        <v>0</v>
      </c>
      <c r="AB183" s="49">
        <f t="shared" si="18"/>
        <v>0</v>
      </c>
      <c r="AC183" s="49">
        <f t="shared" si="18"/>
        <v>0</v>
      </c>
      <c r="AD183" s="49">
        <f t="shared" si="19"/>
        <v>0</v>
      </c>
      <c r="AE183" s="49">
        <f t="shared" si="19"/>
        <v>0</v>
      </c>
      <c r="AF183" s="49">
        <f t="shared" si="19"/>
        <v>0</v>
      </c>
      <c r="AG183" s="49">
        <f t="shared" si="20"/>
        <v>0</v>
      </c>
      <c r="AH183" s="49">
        <f t="shared" si="20"/>
        <v>1</v>
      </c>
      <c r="AI183" s="49">
        <f t="shared" si="20"/>
        <v>0</v>
      </c>
      <c r="AJ183" s="51">
        <f>IF(A183&lt;1000000000,ROUNDDOWN(A183,0),0)</f>
        <v>100000</v>
      </c>
      <c r="AK183" s="52">
        <f>A183-AJ183</f>
        <v>0</v>
      </c>
      <c r="AL183" s="53">
        <f>ROUND(AK183*100,0)</f>
        <v>0</v>
      </c>
      <c r="AM183" s="54">
        <f>AF183</f>
        <v>0</v>
      </c>
      <c r="AN183" s="51">
        <f>IF(AM183=0,"",AM183)</f>
      </c>
      <c r="AO183" s="55">
        <f>AI183</f>
        <v>0</v>
      </c>
      <c r="AP183" s="53">
        <f>IF(AO183=0,"",AO183)</f>
      </c>
      <c r="AQ183" s="54">
        <f>AM183+AO183</f>
        <v>0</v>
      </c>
      <c r="AR183" s="56">
        <f>IF(AP183="","",",")</f>
      </c>
      <c r="AS183" s="55">
        <f>AO183+AY183</f>
        <v>0</v>
      </c>
      <c r="AT183" s="57">
        <f>IF(AS183&gt;0,AY183,"")</f>
      </c>
      <c r="AU183" s="55" t="str">
        <f>"/-"</f>
        <v>/-</v>
      </c>
      <c r="AV183" s="57">
        <f>IF(BA183&gt;0,AZ183,"")</f>
        <v>1</v>
      </c>
      <c r="AW183" s="53" t="str">
        <f>"Rs."</f>
        <v>Rs.</v>
      </c>
      <c r="AX183" s="57" t="str">
        <f>IF(AV183="","",",")</f>
        <v>,</v>
      </c>
      <c r="AY183" s="57">
        <f>AE183</f>
        <v>0</v>
      </c>
      <c r="AZ183" s="57">
        <f>AH183</f>
        <v>1</v>
      </c>
      <c r="BA183" s="57">
        <f>AO183+AY183+AZ183</f>
        <v>1</v>
      </c>
      <c r="BB183" s="57">
        <f>AO183+AY183+AZ183+BC183</f>
        <v>1</v>
      </c>
      <c r="BC183" s="57">
        <f>AD183</f>
        <v>0</v>
      </c>
      <c r="BD183" s="57">
        <f>AG183</f>
        <v>0</v>
      </c>
      <c r="BE183" s="57">
        <f>W183</f>
        <v>0</v>
      </c>
      <c r="BF183" s="57">
        <f>V183</f>
        <v>0</v>
      </c>
      <c r="BG183" s="57">
        <f>P183</f>
        <v>0</v>
      </c>
      <c r="BH183" s="57">
        <f>IF(BB183&gt;0,BC183,"")</f>
        <v>0</v>
      </c>
      <c r="BI183" s="57">
        <f t="shared" si="21"/>
        <v>0</v>
      </c>
      <c r="BJ183" s="57">
        <f t="shared" si="21"/>
        <v>0</v>
      </c>
      <c r="BK183" s="57">
        <f>AO183+AY183+AZ183+BC183+BD183</f>
        <v>1</v>
      </c>
      <c r="BL183" s="57">
        <f>AO183+AY183+AZ183+BC183+BD183+BE183</f>
        <v>1</v>
      </c>
      <c r="BM183" s="57" t="str">
        <f>IF(BI183="","",",")</f>
        <v>,</v>
      </c>
      <c r="BN183" s="57">
        <f>AO183+AY183+AZ183+BC183+BD183+BE183+BF183</f>
        <v>1</v>
      </c>
      <c r="BO183" s="57">
        <f>IF(BN183&gt;0,BF183,"")</f>
        <v>0</v>
      </c>
      <c r="BP183" s="57">
        <f>AO183+AY183+AZ183+BC183+BD183+BE183+BF183+BG183</f>
        <v>1</v>
      </c>
      <c r="BQ183" s="57">
        <f>IF(BP183&gt;0,BG183,"")</f>
        <v>0</v>
      </c>
      <c r="BR183" s="57">
        <f>AO183+AY183+AZ183+BC183+BD183+BE183+BF183+BG183</f>
        <v>1</v>
      </c>
    </row>
    <row r="184" spans="1:70" s="49" customFormat="1" ht="12.75">
      <c r="A184" s="47">
        <f>Q169</f>
        <v>11325</v>
      </c>
      <c r="B184" s="48" t="str">
        <f>AW184&amp;AN184&amp;AP184&amp;AR184&amp;AT184&amp;AV184&amp;AX184&amp;BH184&amp;BI184&amp;BM184&amp;BJ184&amp;BO184&amp;BQ184&amp;AU184</f>
        <v>Rs.11,325/-</v>
      </c>
      <c r="C184" s="49" t="str">
        <f>IF(A184&lt;1,"NIL",B184)</f>
        <v>Rs.11,325/-</v>
      </c>
      <c r="H184" s="49">
        <f>ROUNDDOWN(AJ184,-1)</f>
        <v>11320</v>
      </c>
      <c r="I184" s="49">
        <f>ROUNDDOWN(AJ184,-2)</f>
        <v>11300</v>
      </c>
      <c r="J184" s="49">
        <f>ROUNDDOWN(AJ184,-3)</f>
        <v>11000</v>
      </c>
      <c r="L184" s="49">
        <f>ROUNDDOWN(AJ184,-5)</f>
        <v>0</v>
      </c>
      <c r="M184" s="49">
        <f>ROUNDDOWN(AJ184,-7)</f>
        <v>0</v>
      </c>
      <c r="N184" s="49">
        <f>ROUNDDOWN(AJ184,-9)</f>
        <v>0</v>
      </c>
      <c r="P184" s="50">
        <f>+A184-H184</f>
        <v>5</v>
      </c>
      <c r="Q184" s="49">
        <f>+AJ184-I184</f>
        <v>25</v>
      </c>
      <c r="R184" s="49">
        <f>+AJ184-J184-Q184</f>
        <v>300</v>
      </c>
      <c r="S184" s="49">
        <f>+AJ184-L184-R184-Q184</f>
        <v>11000</v>
      </c>
      <c r="T184" s="49">
        <f>AJ184-M184-S184-R184-Q184</f>
        <v>0</v>
      </c>
      <c r="U184" s="49">
        <f>AJ184-N184-T184-S184-R184-Q184</f>
        <v>0</v>
      </c>
      <c r="V184" s="49">
        <f>ROUNDDOWN(Q184/10,0)</f>
        <v>2</v>
      </c>
      <c r="W184" s="49">
        <f>ROUND(R184/100,0)</f>
        <v>3</v>
      </c>
      <c r="X184" s="49">
        <f>ROUND(S184/1000,0)</f>
        <v>11</v>
      </c>
      <c r="Y184" s="49">
        <f>ROUND(T184/100000,0)</f>
        <v>0</v>
      </c>
      <c r="Z184" s="49">
        <f>ROUND(U184/10000000,0)</f>
        <v>0</v>
      </c>
      <c r="AA184" s="49">
        <f t="shared" si="18"/>
        <v>10</v>
      </c>
      <c r="AB184" s="49">
        <f t="shared" si="18"/>
        <v>0</v>
      </c>
      <c r="AC184" s="49">
        <f t="shared" si="18"/>
        <v>0</v>
      </c>
      <c r="AD184" s="49">
        <f t="shared" si="19"/>
        <v>1</v>
      </c>
      <c r="AE184" s="49">
        <f t="shared" si="19"/>
        <v>0</v>
      </c>
      <c r="AF184" s="49">
        <f t="shared" si="19"/>
        <v>0</v>
      </c>
      <c r="AG184" s="49">
        <f t="shared" si="20"/>
        <v>1</v>
      </c>
      <c r="AH184" s="49">
        <f t="shared" si="20"/>
        <v>0</v>
      </c>
      <c r="AI184" s="49">
        <f t="shared" si="20"/>
        <v>0</v>
      </c>
      <c r="AJ184" s="51">
        <f>IF(A184&lt;1000000000,ROUNDDOWN(A184,0),0)</f>
        <v>11325</v>
      </c>
      <c r="AK184" s="52">
        <f>A184-AJ184</f>
        <v>0</v>
      </c>
      <c r="AL184" s="53">
        <f>ROUND(AK184*100,0)</f>
        <v>0</v>
      </c>
      <c r="AM184" s="54">
        <f>AF184</f>
        <v>0</v>
      </c>
      <c r="AN184" s="51">
        <f>IF(AM184=0,"",AM184)</f>
      </c>
      <c r="AO184" s="55">
        <f>AI184</f>
        <v>0</v>
      </c>
      <c r="AP184" s="53">
        <f>IF(AO184=0,"",AO184)</f>
      </c>
      <c r="AQ184" s="54">
        <f>AM184+AO184</f>
        <v>0</v>
      </c>
      <c r="AR184" s="56">
        <f>IF(AP184="","",",")</f>
      </c>
      <c r="AS184" s="55">
        <f>AO184+AY184</f>
        <v>0</v>
      </c>
      <c r="AT184" s="57">
        <f>IF(AS184&gt;0,AY184,"")</f>
      </c>
      <c r="AU184" s="55" t="str">
        <f>"/-"</f>
        <v>/-</v>
      </c>
      <c r="AV184" s="57">
        <f>IF(BA184&gt;0,AZ184,"")</f>
      </c>
      <c r="AW184" s="53" t="str">
        <f>"Rs."</f>
        <v>Rs.</v>
      </c>
      <c r="AX184" s="57">
        <f>IF(AV184="","",",")</f>
      </c>
      <c r="AY184" s="57">
        <f>AE184</f>
        <v>0</v>
      </c>
      <c r="AZ184" s="57">
        <f>AH184</f>
        <v>0</v>
      </c>
      <c r="BA184" s="57">
        <f>AO184+AY184+AZ184</f>
        <v>0</v>
      </c>
      <c r="BB184" s="57">
        <f>AO184+AY184+AZ184+BC184</f>
        <v>1</v>
      </c>
      <c r="BC184" s="57">
        <f>AD184</f>
        <v>1</v>
      </c>
      <c r="BD184" s="57">
        <f>AG184</f>
        <v>1</v>
      </c>
      <c r="BE184" s="57">
        <f>W184</f>
        <v>3</v>
      </c>
      <c r="BF184" s="57">
        <f>V184</f>
        <v>2</v>
      </c>
      <c r="BG184" s="57">
        <f>P184</f>
        <v>5</v>
      </c>
      <c r="BH184" s="57">
        <f>IF(BB184&gt;0,BC184,"")</f>
        <v>1</v>
      </c>
      <c r="BI184" s="57">
        <f t="shared" si="21"/>
        <v>1</v>
      </c>
      <c r="BJ184" s="57">
        <f t="shared" si="21"/>
        <v>3</v>
      </c>
      <c r="BK184" s="57">
        <f>AO184+AY184+AZ184+BC184+BD184</f>
        <v>2</v>
      </c>
      <c r="BL184" s="57">
        <f>AO184+AY184+AZ184+BC184+BD184+BE184</f>
        <v>5</v>
      </c>
      <c r="BM184" s="57" t="str">
        <f>IF(BI184="","",",")</f>
        <v>,</v>
      </c>
      <c r="BN184" s="57">
        <f>AO184+AY184+AZ184+BC184+BD184+BE184+BF184</f>
        <v>7</v>
      </c>
      <c r="BO184" s="57">
        <f>IF(BN184&gt;0,BF184,"")</f>
        <v>2</v>
      </c>
      <c r="BP184" s="57">
        <f>AO184+AY184+AZ184+BC184+BD184+BE184+BF184+BG184</f>
        <v>12</v>
      </c>
      <c r="BQ184" s="57">
        <f>IF(BP184&gt;0,BG184,"")</f>
        <v>5</v>
      </c>
      <c r="BR184" s="57">
        <f>AO184+AY184+AZ184+BC184+BD184+BE184+BF184+BG184</f>
        <v>12</v>
      </c>
    </row>
    <row r="185" spans="1:70" s="49" customFormat="1" ht="12.75">
      <c r="A185" s="47">
        <f>A181+A182-A183+A184</f>
        <v>77718</v>
      </c>
      <c r="B185" s="48" t="str">
        <f>AW185&amp;AN185&amp;AP185&amp;AR185&amp;AT185&amp;AV185&amp;AX185&amp;BH185&amp;BI185&amp;BM185&amp;BJ185&amp;BO185&amp;BQ185&amp;AU185</f>
        <v>Rs.77,718/-</v>
      </c>
      <c r="C185" s="49" t="str">
        <f>IF(A185&lt;1,"NIL",B185)</f>
        <v>Rs.77,718/-</v>
      </c>
      <c r="H185" s="49">
        <f>ROUNDDOWN(AJ185,-1)</f>
        <v>77710</v>
      </c>
      <c r="I185" s="49">
        <f>ROUNDDOWN(AJ185,-2)</f>
        <v>77700</v>
      </c>
      <c r="J185" s="49">
        <f>ROUNDDOWN(AJ185,-3)</f>
        <v>77000</v>
      </c>
      <c r="L185" s="49">
        <f>ROUNDDOWN(AJ185,-5)</f>
        <v>0</v>
      </c>
      <c r="M185" s="49">
        <f>ROUNDDOWN(AJ185,-7)</f>
        <v>0</v>
      </c>
      <c r="N185" s="49">
        <f>ROUNDDOWN(AJ185,-9)</f>
        <v>0</v>
      </c>
      <c r="P185" s="50">
        <f>+A185-H185</f>
        <v>8</v>
      </c>
      <c r="Q185" s="49">
        <f>+AJ185-I185</f>
        <v>18</v>
      </c>
      <c r="R185" s="49">
        <f>+AJ185-J185-Q185</f>
        <v>700</v>
      </c>
      <c r="S185" s="49">
        <f>+AJ185-L185-R185-Q185</f>
        <v>77000</v>
      </c>
      <c r="T185" s="49">
        <f>AJ185-M185-S185-R185-Q185</f>
        <v>0</v>
      </c>
      <c r="U185" s="49">
        <f>AJ185-N185-T185-S185-R185-Q185</f>
        <v>0</v>
      </c>
      <c r="V185" s="49">
        <f>ROUNDDOWN(Q185/10,0)</f>
        <v>1</v>
      </c>
      <c r="W185" s="49">
        <f>ROUND(R185/100,0)</f>
        <v>7</v>
      </c>
      <c r="X185" s="49">
        <f>ROUND(S185/1000,0)</f>
        <v>77</v>
      </c>
      <c r="Y185" s="49">
        <f>ROUND(T185/100000,0)</f>
        <v>0</v>
      </c>
      <c r="Z185" s="49">
        <f>ROUND(U185/10000000,0)</f>
        <v>0</v>
      </c>
      <c r="AA185" s="49">
        <f t="shared" si="18"/>
        <v>70</v>
      </c>
      <c r="AB185" s="49">
        <f t="shared" si="18"/>
        <v>0</v>
      </c>
      <c r="AC185" s="49">
        <f t="shared" si="18"/>
        <v>0</v>
      </c>
      <c r="AD185" s="49">
        <f t="shared" si="19"/>
        <v>7</v>
      </c>
      <c r="AE185" s="49">
        <f t="shared" si="19"/>
        <v>0</v>
      </c>
      <c r="AF185" s="49">
        <f t="shared" si="19"/>
        <v>0</v>
      </c>
      <c r="AG185" s="49">
        <f t="shared" si="20"/>
        <v>7</v>
      </c>
      <c r="AH185" s="49">
        <f t="shared" si="20"/>
        <v>0</v>
      </c>
      <c r="AI185" s="49">
        <f t="shared" si="20"/>
        <v>0</v>
      </c>
      <c r="AJ185" s="51">
        <f>IF(A185&lt;1000000000,ROUNDDOWN(A185,0),0)</f>
        <v>77718</v>
      </c>
      <c r="AK185" s="52">
        <f>A185-AJ185</f>
        <v>0</v>
      </c>
      <c r="AL185" s="53">
        <f>ROUND(AK185*100,0)</f>
        <v>0</v>
      </c>
      <c r="AM185" s="54">
        <f>AF185</f>
        <v>0</v>
      </c>
      <c r="AN185" s="51">
        <f>IF(AM185=0,"",AM185)</f>
      </c>
      <c r="AO185" s="55">
        <f>AI185</f>
        <v>0</v>
      </c>
      <c r="AP185" s="53">
        <f>IF(AO185=0,"",AO185)</f>
      </c>
      <c r="AQ185" s="54">
        <f>AM185+AO185</f>
        <v>0</v>
      </c>
      <c r="AR185" s="56">
        <f>IF(AP185="","",",")</f>
      </c>
      <c r="AS185" s="55">
        <f>AO185+AY185</f>
        <v>0</v>
      </c>
      <c r="AT185" s="57">
        <f>IF(AS185&gt;0,AY185,"")</f>
      </c>
      <c r="AU185" s="55" t="str">
        <f>"/-"</f>
        <v>/-</v>
      </c>
      <c r="AV185" s="57">
        <f>IF(BA185&gt;0,AZ185,"")</f>
      </c>
      <c r="AW185" s="53" t="str">
        <f>"Rs."</f>
        <v>Rs.</v>
      </c>
      <c r="AX185" s="57">
        <f>IF(AV185="","",",")</f>
      </c>
      <c r="AY185" s="57">
        <f>AE185</f>
        <v>0</v>
      </c>
      <c r="AZ185" s="57">
        <f>AH185</f>
        <v>0</v>
      </c>
      <c r="BA185" s="57">
        <f>AO185+AY185+AZ185</f>
        <v>0</v>
      </c>
      <c r="BB185" s="57">
        <f>AO185+AY185+AZ185+BC185</f>
        <v>7</v>
      </c>
      <c r="BC185" s="57">
        <f>AD185</f>
        <v>7</v>
      </c>
      <c r="BD185" s="57">
        <f>AG185</f>
        <v>7</v>
      </c>
      <c r="BE185" s="57">
        <f>W185</f>
        <v>7</v>
      </c>
      <c r="BF185" s="57">
        <f>V185</f>
        <v>1</v>
      </c>
      <c r="BG185" s="57">
        <f>P185</f>
        <v>8</v>
      </c>
      <c r="BH185" s="57">
        <f>IF(BB185&gt;0,BC185,"")</f>
        <v>7</v>
      </c>
      <c r="BI185" s="57">
        <f t="shared" si="21"/>
        <v>7</v>
      </c>
      <c r="BJ185" s="57">
        <f t="shared" si="21"/>
        <v>7</v>
      </c>
      <c r="BK185" s="57">
        <f>AO185+AY185+AZ185+BC185+BD185</f>
        <v>14</v>
      </c>
      <c r="BL185" s="57">
        <f>AO185+AY185+AZ185+BC185+BD185+BE185</f>
        <v>21</v>
      </c>
      <c r="BM185" s="57" t="str">
        <f>IF(BI185="","",",")</f>
        <v>,</v>
      </c>
      <c r="BN185" s="57">
        <f>AO185+AY185+AZ185+BC185+BD185+BE185+BF185</f>
        <v>22</v>
      </c>
      <c r="BO185" s="57">
        <f>IF(BN185&gt;0,BF185,"")</f>
        <v>1</v>
      </c>
      <c r="BP185" s="57">
        <f>AO185+AY185+AZ185+BC185+BD185+BE185+BF185+BG185</f>
        <v>30</v>
      </c>
      <c r="BQ185" s="57">
        <f>IF(BP185&gt;0,BG185,"")</f>
        <v>8</v>
      </c>
      <c r="BR185" s="57">
        <f>AO185+AY185+AZ185+BC185+BD185+BE185+BF185+BG185</f>
        <v>30</v>
      </c>
    </row>
    <row r="186" spans="1:70" s="49" customFormat="1" ht="12.75">
      <c r="A186" s="47">
        <f>A181+A182-A183+A184</f>
        <v>77718</v>
      </c>
      <c r="B186" s="48"/>
      <c r="P186" s="50"/>
      <c r="AJ186" s="51"/>
      <c r="AK186" s="52"/>
      <c r="AL186" s="53"/>
      <c r="AM186" s="54"/>
      <c r="AN186" s="51"/>
      <c r="AO186" s="55"/>
      <c r="AP186" s="53"/>
      <c r="AQ186" s="54"/>
      <c r="AR186" s="56"/>
      <c r="AS186" s="55"/>
      <c r="AT186" s="57"/>
      <c r="AU186" s="55"/>
      <c r="AV186" s="57"/>
      <c r="AW186" s="53"/>
      <c r="AX186" s="57"/>
      <c r="AY186" s="57"/>
      <c r="AZ186" s="57"/>
      <c r="BA186" s="57"/>
      <c r="BB186" s="57"/>
      <c r="BC186" s="57"/>
      <c r="BD186" s="57"/>
      <c r="BE186" s="57"/>
      <c r="BF186" s="57"/>
      <c r="BG186" s="57"/>
      <c r="BH186" s="57"/>
      <c r="BI186" s="57"/>
      <c r="BJ186" s="57"/>
      <c r="BK186" s="57"/>
      <c r="BL186" s="57"/>
      <c r="BM186" s="57"/>
      <c r="BN186" s="57"/>
      <c r="BO186" s="57"/>
      <c r="BP186" s="57"/>
      <c r="BQ186" s="57"/>
      <c r="BR186" s="57"/>
    </row>
    <row r="187" spans="1:65" s="49" customFormat="1" ht="12.75">
      <c r="A187" s="47"/>
      <c r="B187" s="48"/>
      <c r="I187" s="50"/>
      <c r="AE187" s="51"/>
      <c r="AF187" s="52"/>
      <c r="AG187" s="53"/>
      <c r="AH187" s="54"/>
      <c r="AI187" s="51"/>
      <c r="AJ187" s="55"/>
      <c r="AK187" s="53"/>
      <c r="AL187" s="54"/>
      <c r="AM187" s="56"/>
      <c r="AN187" s="55"/>
      <c r="AO187" s="57"/>
      <c r="AP187" s="55"/>
      <c r="AQ187" s="57"/>
      <c r="AR187" s="53"/>
      <c r="AS187" s="57"/>
      <c r="AT187" s="57"/>
      <c r="AU187" s="57"/>
      <c r="AV187" s="57"/>
      <c r="AW187" s="57"/>
      <c r="AX187" s="57"/>
      <c r="AY187" s="57"/>
      <c r="AZ187" s="57"/>
      <c r="BA187" s="57"/>
      <c r="BB187" s="57"/>
      <c r="BC187" s="57"/>
      <c r="BD187" s="57"/>
      <c r="BE187" s="57"/>
      <c r="BF187" s="57"/>
      <c r="BG187" s="57"/>
      <c r="BH187" s="57"/>
      <c r="BI187" s="57"/>
      <c r="BJ187" s="57"/>
      <c r="BK187" s="57"/>
      <c r="BL187" s="57"/>
      <c r="BM187" s="57"/>
    </row>
    <row r="188" s="29" customFormat="1" ht="14.25"/>
    <row r="189" spans="1:8" s="29" customFormat="1" ht="12.75" customHeight="1">
      <c r="A189" s="126" t="s">
        <v>113</v>
      </c>
      <c r="B189" s="126"/>
      <c r="C189" s="126"/>
      <c r="D189" s="134" t="str">
        <f>INPUT!C3</f>
        <v>DISTRICT PRIMARY SCHOOL COUNCIL BURDWAN</v>
      </c>
      <c r="E189" s="134"/>
      <c r="F189" s="134"/>
      <c r="G189" s="134"/>
      <c r="H189" s="134"/>
    </row>
    <row r="190" spans="1:8" s="29" customFormat="1" ht="12.75" customHeight="1">
      <c r="A190" s="126" t="s">
        <v>114</v>
      </c>
      <c r="B190" s="126"/>
      <c r="C190" s="126"/>
      <c r="D190" s="130" t="str">
        <f>INPUT!C4</f>
        <v>BURDWAN</v>
      </c>
      <c r="E190" s="130"/>
      <c r="F190" s="130"/>
      <c r="G190" s="130"/>
      <c r="H190" s="130"/>
    </row>
    <row r="191" spans="1:8" s="29" customFormat="1" ht="12.75" customHeight="1">
      <c r="A191" s="126" t="s">
        <v>9</v>
      </c>
      <c r="B191" s="126"/>
      <c r="C191" s="126"/>
      <c r="D191" s="130" t="str">
        <f>INPUT!C5</f>
        <v>Sri Somnath Das</v>
      </c>
      <c r="E191" s="130"/>
      <c r="F191" s="130"/>
      <c r="G191" s="130"/>
      <c r="H191" s="130"/>
    </row>
    <row r="192" spans="1:8" s="29" customFormat="1" ht="12.75" customHeight="1">
      <c r="A192" s="126" t="s">
        <v>10</v>
      </c>
      <c r="B192" s="126"/>
      <c r="C192" s="126"/>
      <c r="D192" s="130" t="str">
        <f>INPUT!C6</f>
        <v>A1118 KATWA</v>
      </c>
      <c r="E192" s="130"/>
      <c r="F192" s="130"/>
      <c r="G192" s="130"/>
      <c r="H192" s="130"/>
    </row>
    <row r="193" spans="1:8" s="29" customFormat="1" ht="12.75" customHeight="1">
      <c r="A193" s="126" t="s">
        <v>12</v>
      </c>
      <c r="B193" s="126"/>
      <c r="C193" s="126"/>
      <c r="D193" s="130" t="str">
        <f>INPUT!C7</f>
        <v>Head Teacher, Durgapally J.B. School</v>
      </c>
      <c r="E193" s="130"/>
      <c r="F193" s="130"/>
      <c r="G193" s="130"/>
      <c r="H193" s="130"/>
    </row>
    <row r="194" spans="1:8" s="29" customFormat="1" ht="12.75" customHeight="1">
      <c r="A194" s="126" t="s">
        <v>14</v>
      </c>
      <c r="B194" s="126"/>
      <c r="C194" s="126"/>
      <c r="D194" s="58">
        <f>INPUT!C8</f>
        <v>2011</v>
      </c>
      <c r="E194" s="58">
        <f>D194+1</f>
        <v>2012</v>
      </c>
      <c r="F194" s="59"/>
      <c r="G194" s="59"/>
      <c r="H194" s="59"/>
    </row>
    <row r="195" spans="1:8" s="29" customFormat="1" ht="12.75" customHeight="1">
      <c r="A195" s="126" t="s">
        <v>115</v>
      </c>
      <c r="B195" s="126"/>
      <c r="C195" s="126"/>
      <c r="D195" s="127">
        <f>INPUT!C9</f>
        <v>139893</v>
      </c>
      <c r="E195" s="127"/>
      <c r="F195" s="127"/>
      <c r="G195" s="127"/>
      <c r="H195" s="127"/>
    </row>
    <row r="196" spans="1:8" s="29" customFormat="1" ht="12.75" customHeight="1">
      <c r="A196" s="126" t="s">
        <v>116</v>
      </c>
      <c r="B196" s="126"/>
      <c r="C196" s="126"/>
      <c r="D196" s="128">
        <f>INPUT!C10</f>
        <v>2000</v>
      </c>
      <c r="E196" s="128"/>
      <c r="F196" s="128"/>
      <c r="G196" s="128"/>
      <c r="H196" s="128"/>
    </row>
    <row r="197" spans="1:8" s="29" customFormat="1" ht="12.75" customHeight="1">
      <c r="A197" s="125" t="s">
        <v>18</v>
      </c>
      <c r="B197" s="125"/>
      <c r="C197" s="125"/>
      <c r="D197" s="129" t="str">
        <f>INPUT!C11</f>
        <v>FEB</v>
      </c>
      <c r="E197" s="60"/>
      <c r="F197" s="60"/>
      <c r="G197" s="60"/>
      <c r="H197" s="60"/>
    </row>
    <row r="198" spans="1:8" s="29" customFormat="1" ht="14.25">
      <c r="A198" s="125"/>
      <c r="B198" s="125"/>
      <c r="C198" s="125"/>
      <c r="D198" s="129"/>
      <c r="E198" s="60"/>
      <c r="F198" s="60"/>
      <c r="G198" s="60"/>
      <c r="H198" s="60"/>
    </row>
    <row r="199" spans="1:8" s="29" customFormat="1" ht="12.75" customHeight="1">
      <c r="A199" s="125" t="s">
        <v>21</v>
      </c>
      <c r="B199" s="125"/>
      <c r="C199" s="125"/>
      <c r="D199" s="61">
        <f>Sheet1!T157</f>
        <v>12</v>
      </c>
      <c r="E199" s="60"/>
      <c r="F199" s="60"/>
      <c r="G199" s="60"/>
      <c r="H199" s="60"/>
    </row>
    <row r="200" spans="1:8" s="29" customFormat="1" ht="19.5">
      <c r="A200" s="62" t="s">
        <v>117</v>
      </c>
      <c r="B200" s="63"/>
      <c r="C200" s="62" t="s">
        <v>118</v>
      </c>
      <c r="D200" s="64" t="e">
        <f>INPUT!#REF!</f>
        <v>#REF!</v>
      </c>
      <c r="E200" s="65"/>
      <c r="F200" s="65"/>
      <c r="G200" s="65"/>
      <c r="H200" s="65"/>
    </row>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sheetData>
  <sheetProtection password="DF4F" sheet="1" objects="1" scenarios="1"/>
  <mergeCells count="21">
    <mergeCell ref="A193:C193"/>
    <mergeCell ref="D193:H193"/>
    <mergeCell ref="A155:B155"/>
    <mergeCell ref="C155:D155"/>
    <mergeCell ref="C168:E168"/>
    <mergeCell ref="A189:C189"/>
    <mergeCell ref="D189:H189"/>
    <mergeCell ref="A190:C190"/>
    <mergeCell ref="D190:H190"/>
    <mergeCell ref="A191:C191"/>
    <mergeCell ref="D191:H191"/>
    <mergeCell ref="A192:C192"/>
    <mergeCell ref="D192:H192"/>
    <mergeCell ref="A199:C199"/>
    <mergeCell ref="A194:C194"/>
    <mergeCell ref="A195:C195"/>
    <mergeCell ref="D195:H195"/>
    <mergeCell ref="A196:C196"/>
    <mergeCell ref="D196:H196"/>
    <mergeCell ref="A197:C198"/>
    <mergeCell ref="D197:D198"/>
  </mergeCells>
  <printOptions/>
  <pageMargins left="0.7875" right="0.7875" top="1.0527777777777778" bottom="1.0527777777777778" header="0.7875" footer="0.7875"/>
  <pageSetup horizontalDpi="300" verticalDpi="300" orientation="portrait" paperSize="9"/>
  <headerFooter alignWithMargins="0">
    <oddHeader>&amp;C&amp;"Times New Roman,Bold"&amp;12&amp;A</oddHeader>
    <oddFooter>&amp;C&amp;"Times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Swastika</cp:lastModifiedBy>
  <cp:lastPrinted>2012-04-16T13:59:20Z</cp:lastPrinted>
  <dcterms:created xsi:type="dcterms:W3CDTF">2012-04-16T16:52:50Z</dcterms:created>
  <dcterms:modified xsi:type="dcterms:W3CDTF">2012-04-17T13:11:58Z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